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Fitxa tècnica" sheetId="1" r:id="rId1"/>
    <sheet name="Gràfic" sheetId="2" r:id="rId2"/>
    <sheet name="Instruccions" sheetId="3" r:id="rId3"/>
  </sheets>
  <definedNames>
    <definedName name="_xlnm.Print_Area" localSheetId="0">'Fitxa tècnica'!$B$1:$L$31</definedName>
  </definedNames>
  <calcPr fullCalcOnLoad="1"/>
</workbook>
</file>

<file path=xl/sharedStrings.xml><?xml version="1.0" encoding="utf-8"?>
<sst xmlns="http://schemas.openxmlformats.org/spreadsheetml/2006/main" count="72" uniqueCount="70">
  <si>
    <t>Recorregut</t>
  </si>
  <si>
    <t>Punt origen</t>
  </si>
  <si>
    <t>Alçada</t>
  </si>
  <si>
    <t>Punt destí</t>
  </si>
  <si>
    <t>Rumb</t>
  </si>
  <si>
    <t>Desnivell</t>
  </si>
  <si>
    <t>Longitud</t>
  </si>
  <si>
    <t>Observacions</t>
  </si>
  <si>
    <t>distància de pujada (metres/hora)</t>
  </si>
  <si>
    <t>distància longitud (metres/hora)</t>
  </si>
  <si>
    <t>correcció aplicada al temps (%)</t>
  </si>
  <si>
    <t>FITXA TÈCNICA</t>
  </si>
  <si>
    <t>Es calcula el temps segons desnivell i segons distància.</t>
  </si>
  <si>
    <t>Temps total(pujada) = el temps més llarg dels dos + ½ del temps més petit</t>
  </si>
  <si>
    <t>Temps total(baixada) = temps de pujada – 1/3 del temps de pujada.</t>
  </si>
  <si>
    <t>Sobre el càlcul final s’ha de carregar un 30 o un 40 %.</t>
  </si>
  <si>
    <t>Distància total (m)</t>
  </si>
  <si>
    <t>Temps total (minuts)</t>
  </si>
  <si>
    <t>Desnivell pujada (m)</t>
  </si>
  <si>
    <t>Desnivell baixada (m)</t>
  </si>
  <si>
    <t>temps desnivell</t>
  </si>
  <si>
    <t>temps per longitud</t>
  </si>
  <si>
    <t>temps pujada</t>
  </si>
  <si>
    <t>Variables full</t>
  </si>
  <si>
    <t>Valors defecte (Giroguies)</t>
  </si>
  <si>
    <t>INSTRUCCIONS</t>
  </si>
  <si>
    <t xml:space="preserve">El full està protegit de manera que només es pot escriure en els camps que estan en blanc. </t>
  </si>
  <si>
    <t>La resta de camps s'omplen automàticament amb fórmules.</t>
  </si>
  <si>
    <t>El full consta de dues parts la fitxa tècnica i el gràfic, a més d'aquesta pestanya d'instruccions.</t>
  </si>
  <si>
    <t>Al imprimir, imprimir només 1 fulla de la pestanya Fitxa tècnica</t>
  </si>
  <si>
    <t>Fitxa tècnica</t>
  </si>
  <si>
    <t>Gràfic</t>
  </si>
  <si>
    <t>El gràfic pinta el desnivell respecte la longitud total de la caminada (els dos eixos representats en metres)</t>
  </si>
  <si>
    <t>Es pinta automàticament a l'introduir els valors en la fitxa tècnica</t>
  </si>
  <si>
    <t>Perquè es mostri correctament el camp que acumula la longitud (columna N) no pot estar amagat</t>
  </si>
  <si>
    <r>
      <t xml:space="preserve">Per desprotegir el full fer-ho utilitzant el password </t>
    </r>
    <r>
      <rPr>
        <b/>
        <i/>
        <sz val="10"/>
        <rFont val="Book Antiqua"/>
        <family val="1"/>
      </rPr>
      <t>centpeus</t>
    </r>
    <r>
      <rPr>
        <sz val="10"/>
        <rFont val="Book Antiqua"/>
        <family val="1"/>
      </rPr>
      <t>.</t>
    </r>
  </si>
  <si>
    <t>Variables utilitzades en els càlculs de la fitxa (modificar segons velocitat del grup)</t>
  </si>
  <si>
    <t>fórmules utilitzades</t>
  </si>
  <si>
    <t>Descripció columnes</t>
  </si>
  <si>
    <t>les quatre columnes que queden en una altra pàgina serveixen per fer càlculs i no són rellevants</t>
  </si>
  <si>
    <t>Punt orígen - descripció del lloc d'orígen. Només omplir la primera fila la resta s'omplen amb la columna Punt destí de la fila anterior.</t>
  </si>
  <si>
    <r>
      <t xml:space="preserve">Punt destí - descripció de lloc de destí. Quan ja sigui l'últim tram s'ha d'especificar amb el literal </t>
    </r>
    <r>
      <rPr>
        <b/>
        <i/>
        <sz val="10"/>
        <rFont val="Book Antiqua"/>
        <family val="1"/>
      </rPr>
      <t>Final</t>
    </r>
    <r>
      <rPr>
        <sz val="10"/>
        <rFont val="Book Antiqua"/>
        <family val="1"/>
      </rPr>
      <t>, ja que o sinó s'arrosegaria a la següent columna punt orígen</t>
    </r>
  </si>
  <si>
    <t xml:space="preserve">Alçada - alçada en metres del lloc de destí. </t>
  </si>
  <si>
    <t>Alçada - alçada en metres del lloc d'origen. Només omplir la primera fila, la resta s'omple amb l'alçada del punt de destí de la fila anterior.</t>
  </si>
  <si>
    <t>Rumb - Rumb a a seguir fins al punt de destí traçat amb l'ajuda de la brúixola</t>
  </si>
  <si>
    <t>Desnivell - desnivell entre els dos punts del tram calculat automàticament</t>
  </si>
  <si>
    <t>Longitud - longitud aproximada entre els dos punts dels tram</t>
  </si>
  <si>
    <t>Observacions - comentaris adicionals que es vulguin posar al tram que s'està avaluant. Referències per quan s'estigui fent el camí.</t>
  </si>
  <si>
    <t>T.Tot</t>
  </si>
  <si>
    <t>T.Par</t>
  </si>
  <si>
    <t>T.Par - temps parcial calculat a partir de les dades introduïdes segons les variables informades</t>
  </si>
  <si>
    <t>T.Tot - temps total acumulat</t>
  </si>
  <si>
    <t>T.Real</t>
  </si>
  <si>
    <t>Etapa 39: URREPEL - ERRAZTU</t>
  </si>
  <si>
    <t>Urepele</t>
  </si>
  <si>
    <t>Aldude</t>
  </si>
  <si>
    <t>Berderikzo lepoa</t>
  </si>
  <si>
    <t>Bazaldegui leopa</t>
  </si>
  <si>
    <t>Burdingurutx</t>
  </si>
  <si>
    <t>Auza</t>
  </si>
  <si>
    <t>Col de Elorrieta</t>
  </si>
  <si>
    <t>Erratzu (Final)</t>
  </si>
  <si>
    <t>-</t>
  </si>
  <si>
    <t>Seguim marques grogues. Al cap d'uns 15 minust deixem pista asfaltada. Al coll deixem les marques grogues que van a Hargibel.</t>
  </si>
  <si>
    <t>No fem aquest tros ja que és tot pista asfaltada. Comencem del poble d'Aldude, plaça del poble.</t>
  </si>
  <si>
    <t>Parada de 10 minuts. Seguim camí que puja més dret (sense marques). En algun lloc de la pujada hi hauria d'haver un camí que va al mig del bosc amb marques veremlles i que t'estalvia de pujar al pic. Nosaltres no el trobem  i pugem a l'Urruska. Al baixar trobem les marques vermelles (ARP)</t>
  </si>
  <si>
    <t>Parada de 25 minuts. Ens dirigim a un coll de l'esquerre i fem un cim pedregós. Aquí ens podem desviar una mica del camí per veure on hi ha assentaments de voltors.</t>
  </si>
  <si>
    <t>Pugem per un camí molt dret que ens pujarà al pic. Anem carenant fins a trobar el coll des d'on podriem fer l'Auza (als 250 minuts de la sortida).No fem l'Auza per la boira</t>
  </si>
  <si>
    <t>Baixem per un camí que passa inicialment pel mig del bosc i ens porta directa al coll.</t>
  </si>
  <si>
    <t xml:space="preserve">En el coll agafem marques vermelles al principi que portarien al Port d'Izpegui que és per on passa l'ARP.Al cap de poc deixem les marques. La pista terrera que seguim al principi es convertirà en asfaltada a mesura que ens acostem al poble.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</si>
</sst>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 ?/60"/>
    <numFmt numFmtId="176" formatCode="#,##0.0"/>
    <numFmt numFmtId="177" formatCode="#,##0\ &quot;m&quot;"/>
  </numFmts>
  <fonts count="15">
    <font>
      <sz val="10"/>
      <name val="Arial"/>
      <family val="0"/>
    </font>
    <font>
      <b/>
      <sz val="10"/>
      <name val="Book Antiqua"/>
      <family val="1"/>
    </font>
    <font>
      <b/>
      <sz val="12"/>
      <name val="Book Antiqua"/>
      <family val="1"/>
    </font>
    <font>
      <sz val="10"/>
      <name val="Book Antiqua"/>
      <family val="1"/>
    </font>
    <font>
      <sz val="8"/>
      <name val="Arial"/>
      <family val="0"/>
    </font>
    <font>
      <b/>
      <sz val="8"/>
      <name val="Arial"/>
      <family val="0"/>
    </font>
    <font>
      <b/>
      <sz val="10"/>
      <color indexed="9"/>
      <name val="Book Antiqua"/>
      <family val="0"/>
    </font>
    <font>
      <sz val="10"/>
      <color indexed="63"/>
      <name val="Book Antiqua"/>
      <family val="0"/>
    </font>
    <font>
      <b/>
      <sz val="12"/>
      <color indexed="63"/>
      <name val="Book Antiqua"/>
      <family val="0"/>
    </font>
    <font>
      <b/>
      <u val="single"/>
      <sz val="16"/>
      <color indexed="63"/>
      <name val="Book Antiqua"/>
      <family val="0"/>
    </font>
    <font>
      <b/>
      <sz val="8"/>
      <color indexed="9"/>
      <name val="Book Antiqua"/>
      <family val="0"/>
    </font>
    <font>
      <b/>
      <u val="single"/>
      <sz val="14"/>
      <name val="Book Antiqua"/>
      <family val="1"/>
    </font>
    <font>
      <b/>
      <u val="single"/>
      <sz val="10"/>
      <name val="Book Antiqua"/>
      <family val="1"/>
    </font>
    <font>
      <b/>
      <i/>
      <sz val="10"/>
      <name val="Book Antiqua"/>
      <family val="1"/>
    </font>
    <font>
      <u val="single"/>
      <sz val="10"/>
      <name val="Book Antiqua"/>
      <family val="1"/>
    </font>
  </fonts>
  <fills count="7">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26"/>
        <bgColor indexed="64"/>
      </patternFill>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thin">
        <color indexed="22"/>
      </bottom>
    </border>
    <border>
      <left style="double"/>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double"/>
      <top style="thin">
        <color indexed="22"/>
      </top>
      <bottom style="thin">
        <color indexed="22"/>
      </bottom>
    </border>
    <border>
      <left style="double"/>
      <right>
        <color indexed="63"/>
      </right>
      <top style="thin">
        <color indexed="22"/>
      </top>
      <bottom style="double"/>
    </border>
    <border>
      <left>
        <color indexed="63"/>
      </left>
      <right>
        <color indexed="63"/>
      </right>
      <top style="thin">
        <color indexed="22"/>
      </top>
      <bottom style="double">
        <color indexed="8"/>
      </bottom>
    </border>
    <border>
      <left>
        <color indexed="63"/>
      </left>
      <right>
        <color indexed="63"/>
      </right>
      <top style="thin">
        <color indexed="22"/>
      </top>
      <bottom style="double"/>
    </border>
    <border>
      <left>
        <color indexed="63"/>
      </left>
      <right style="double"/>
      <top style="thin">
        <color indexed="22"/>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6" fillId="2" borderId="1" xfId="0" applyFont="1" applyFill="1" applyBorder="1" applyAlignment="1" applyProtection="1">
      <alignment/>
      <protection/>
    </xf>
    <xf numFmtId="0" fontId="6" fillId="2" borderId="2" xfId="0" applyFont="1" applyFill="1" applyBorder="1" applyAlignment="1" applyProtection="1">
      <alignment/>
      <protection/>
    </xf>
    <xf numFmtId="0" fontId="6" fillId="2" borderId="3" xfId="0" applyFont="1" applyFill="1" applyBorder="1" applyAlignment="1" applyProtection="1">
      <alignment/>
      <protection/>
    </xf>
    <xf numFmtId="3" fontId="1" fillId="3" borderId="0" xfId="0" applyNumberFormat="1" applyFont="1" applyFill="1" applyBorder="1" applyAlignment="1" applyProtection="1">
      <alignment horizontal="right"/>
      <protection/>
    </xf>
    <xf numFmtId="3" fontId="1" fillId="3" borderId="4" xfId="0" applyNumberFormat="1" applyFont="1" applyFill="1" applyBorder="1" applyAlignment="1" applyProtection="1">
      <alignment horizontal="right"/>
      <protection/>
    </xf>
    <xf numFmtId="0" fontId="6" fillId="2" borderId="5" xfId="0" applyFont="1" applyFill="1" applyBorder="1" applyAlignment="1" applyProtection="1">
      <alignment horizontal="left"/>
      <protection/>
    </xf>
    <xf numFmtId="0" fontId="6" fillId="2" borderId="6" xfId="0" applyFont="1" applyFill="1" applyBorder="1" applyAlignment="1" applyProtection="1">
      <alignment horizontal="left"/>
      <protection/>
    </xf>
    <xf numFmtId="0" fontId="7" fillId="0" borderId="7" xfId="0" applyFont="1" applyBorder="1" applyAlignment="1" applyProtection="1">
      <alignment horizontal="left" indent="1"/>
      <protection locked="0"/>
    </xf>
    <xf numFmtId="3" fontId="7" fillId="0" borderId="7" xfId="0" applyNumberFormat="1" applyFont="1" applyBorder="1" applyAlignment="1" applyProtection="1">
      <alignment/>
      <protection locked="0"/>
    </xf>
    <xf numFmtId="0" fontId="7" fillId="0" borderId="7" xfId="0" applyFont="1" applyBorder="1" applyAlignment="1" applyProtection="1">
      <alignment/>
      <protection locked="0"/>
    </xf>
    <xf numFmtId="3" fontId="7" fillId="3" borderId="7" xfId="0" applyNumberFormat="1" applyFont="1" applyFill="1" applyBorder="1" applyAlignment="1" applyProtection="1">
      <alignment/>
      <protection/>
    </xf>
    <xf numFmtId="0" fontId="7" fillId="3" borderId="8" xfId="0" applyNumberFormat="1" applyFont="1" applyFill="1" applyBorder="1" applyAlignment="1" applyProtection="1">
      <alignment horizontal="left"/>
      <protection/>
    </xf>
    <xf numFmtId="3" fontId="7" fillId="3" borderId="9" xfId="0" applyNumberFormat="1" applyFont="1" applyFill="1" applyBorder="1" applyAlignment="1" applyProtection="1">
      <alignment horizontal="right"/>
      <protection/>
    </xf>
    <xf numFmtId="0" fontId="7" fillId="0" borderId="9" xfId="0" applyFont="1" applyBorder="1" applyAlignment="1" applyProtection="1">
      <alignment horizontal="left" indent="1"/>
      <protection locked="0"/>
    </xf>
    <xf numFmtId="3" fontId="7" fillId="0" borderId="9" xfId="0" applyNumberFormat="1" applyFont="1" applyBorder="1" applyAlignment="1" applyProtection="1">
      <alignment/>
      <protection locked="0"/>
    </xf>
    <xf numFmtId="0" fontId="7" fillId="0" borderId="9" xfId="0" applyFont="1" applyBorder="1" applyAlignment="1" applyProtection="1">
      <alignment/>
      <protection locked="0"/>
    </xf>
    <xf numFmtId="3" fontId="7" fillId="3" borderId="9" xfId="0" applyNumberFormat="1" applyFont="1" applyFill="1" applyBorder="1" applyAlignment="1" applyProtection="1">
      <alignment/>
      <protection/>
    </xf>
    <xf numFmtId="0" fontId="7" fillId="0" borderId="10" xfId="0" applyFont="1" applyBorder="1" applyAlignment="1" applyProtection="1">
      <alignment/>
      <protection locked="0"/>
    </xf>
    <xf numFmtId="0" fontId="7" fillId="3" borderId="11" xfId="0" applyNumberFormat="1" applyFont="1" applyFill="1" applyBorder="1" applyAlignment="1" applyProtection="1">
      <alignment horizontal="left"/>
      <protection/>
    </xf>
    <xf numFmtId="3" fontId="7" fillId="3" borderId="12" xfId="0" applyNumberFormat="1" applyFont="1" applyFill="1" applyBorder="1" applyAlignment="1" applyProtection="1">
      <alignment horizontal="right"/>
      <protection/>
    </xf>
    <xf numFmtId="3" fontId="7" fillId="0" borderId="13" xfId="0" applyNumberFormat="1" applyFont="1" applyBorder="1" applyAlignment="1" applyProtection="1">
      <alignment/>
      <protection locked="0"/>
    </xf>
    <xf numFmtId="0" fontId="7" fillId="0" borderId="13" xfId="0" applyFont="1" applyBorder="1" applyAlignment="1" applyProtection="1">
      <alignment/>
      <protection locked="0"/>
    </xf>
    <xf numFmtId="3" fontId="7" fillId="3" borderId="13" xfId="0" applyNumberFormat="1" applyFont="1" applyFill="1" applyBorder="1" applyAlignment="1" applyProtection="1">
      <alignment/>
      <protection/>
    </xf>
    <xf numFmtId="0" fontId="7" fillId="0" borderId="14" xfId="0" applyFont="1" applyBorder="1" applyAlignment="1" applyProtection="1">
      <alignment/>
      <protection locked="0"/>
    </xf>
    <xf numFmtId="0" fontId="6" fillId="2"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2" borderId="1" xfId="0" applyFont="1" applyFill="1" applyBorder="1" applyAlignment="1" applyProtection="1">
      <alignment horizontal="left"/>
      <protection/>
    </xf>
    <xf numFmtId="3" fontId="1" fillId="3" borderId="2" xfId="0" applyNumberFormat="1" applyFont="1" applyFill="1" applyBorder="1" applyAlignment="1" applyProtection="1">
      <alignment horizontal="right"/>
      <protection/>
    </xf>
    <xf numFmtId="0" fontId="0" fillId="3" borderId="3" xfId="0" applyFill="1" applyBorder="1" applyAlignment="1" applyProtection="1">
      <alignment/>
      <protection/>
    </xf>
    <xf numFmtId="175" fontId="3" fillId="3" borderId="15" xfId="0" applyNumberFormat="1" applyFont="1" applyFill="1" applyBorder="1" applyAlignment="1" applyProtection="1">
      <alignment horizontal="right"/>
      <protection/>
    </xf>
    <xf numFmtId="0" fontId="0" fillId="3" borderId="15" xfId="0" applyFill="1" applyBorder="1" applyAlignment="1" applyProtection="1">
      <alignment/>
      <protection/>
    </xf>
    <xf numFmtId="0" fontId="0" fillId="3" borderId="16" xfId="0" applyFill="1" applyBorder="1" applyAlignment="1" applyProtection="1">
      <alignment/>
      <protection/>
    </xf>
    <xf numFmtId="0" fontId="6" fillId="2" borderId="2"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10" fillId="2" borderId="2" xfId="0" applyFont="1" applyFill="1" applyBorder="1" applyAlignment="1" applyProtection="1">
      <alignment horizontal="center"/>
      <protection/>
    </xf>
    <xf numFmtId="0" fontId="10" fillId="2" borderId="3" xfId="0" applyFont="1" applyFill="1" applyBorder="1" applyAlignment="1" applyProtection="1">
      <alignment horizontal="center"/>
      <protection/>
    </xf>
    <xf numFmtId="0" fontId="2" fillId="0" borderId="0" xfId="0" applyFont="1" applyBorder="1" applyAlignment="1" applyProtection="1">
      <alignment horizontal="center"/>
      <protection/>
    </xf>
    <xf numFmtId="176" fontId="7" fillId="0" borderId="8" xfId="0" applyNumberFormat="1" applyFont="1" applyBorder="1" applyAlignment="1" applyProtection="1">
      <alignment/>
      <protection/>
    </xf>
    <xf numFmtId="176" fontId="7" fillId="0" borderId="7" xfId="0" applyNumberFormat="1" applyFont="1" applyBorder="1" applyAlignment="1" applyProtection="1">
      <alignment/>
      <protection/>
    </xf>
    <xf numFmtId="3" fontId="7" fillId="0" borderId="17" xfId="0" applyNumberFormat="1" applyFont="1" applyBorder="1" applyAlignment="1" applyProtection="1">
      <alignment/>
      <protection/>
    </xf>
    <xf numFmtId="3" fontId="7" fillId="0" borderId="13" xfId="0" applyNumberFormat="1" applyFont="1" applyBorder="1" applyAlignment="1" applyProtection="1">
      <alignment/>
      <protection/>
    </xf>
    <xf numFmtId="0" fontId="7" fillId="0" borderId="14" xfId="0" applyFont="1" applyBorder="1" applyAlignment="1" applyProtection="1">
      <alignment/>
      <protection/>
    </xf>
    <xf numFmtId="3" fontId="7" fillId="0" borderId="11" xfId="0" applyNumberFormat="1" applyFont="1" applyBorder="1" applyAlignment="1" applyProtection="1">
      <alignment/>
      <protection/>
    </xf>
    <xf numFmtId="0" fontId="11" fillId="0" borderId="0" xfId="0" applyFont="1" applyAlignment="1">
      <alignment/>
    </xf>
    <xf numFmtId="0" fontId="3" fillId="0" borderId="0" xfId="0" applyFont="1" applyAlignment="1">
      <alignment/>
    </xf>
    <xf numFmtId="0" fontId="12" fillId="0" borderId="0" xfId="0" applyFont="1" applyAlignment="1">
      <alignment/>
    </xf>
    <xf numFmtId="3" fontId="7" fillId="3" borderId="9" xfId="0" applyNumberFormat="1" applyFont="1" applyFill="1" applyBorder="1" applyAlignment="1" applyProtection="1">
      <alignment horizontal="right"/>
      <protection/>
    </xf>
    <xf numFmtId="0" fontId="14" fillId="0" borderId="0" xfId="0" applyFont="1" applyAlignment="1">
      <alignment/>
    </xf>
    <xf numFmtId="0" fontId="3" fillId="4" borderId="0" xfId="0" applyFont="1" applyFill="1" applyAlignment="1">
      <alignment/>
    </xf>
    <xf numFmtId="0" fontId="1" fillId="0" borderId="0" xfId="0" applyFont="1" applyAlignment="1">
      <alignment/>
    </xf>
    <xf numFmtId="0" fontId="3" fillId="5" borderId="0" xfId="0" applyFont="1" applyFill="1" applyAlignment="1" applyProtection="1">
      <alignment/>
      <protection locked="0"/>
    </xf>
    <xf numFmtId="3" fontId="7" fillId="2" borderId="9" xfId="0" applyNumberFormat="1" applyFont="1" applyFill="1" applyBorder="1" applyAlignment="1" applyProtection="1">
      <alignment/>
      <protection/>
    </xf>
    <xf numFmtId="0" fontId="7" fillId="0" borderId="17" xfId="0" applyFont="1" applyBorder="1" applyAlignment="1" applyProtection="1">
      <alignment/>
      <protection locked="0"/>
    </xf>
    <xf numFmtId="3" fontId="3" fillId="0" borderId="9" xfId="0" applyNumberFormat="1" applyFont="1" applyBorder="1" applyAlignment="1" applyProtection="1">
      <alignment/>
      <protection locked="0"/>
    </xf>
    <xf numFmtId="176" fontId="3" fillId="0" borderId="8" xfId="0" applyNumberFormat="1" applyFont="1" applyBorder="1" applyAlignment="1" applyProtection="1">
      <alignment/>
      <protection/>
    </xf>
    <xf numFmtId="176" fontId="3" fillId="0" borderId="7" xfId="0" applyNumberFormat="1" applyFont="1" applyBorder="1" applyAlignment="1" applyProtection="1">
      <alignment/>
      <protection/>
    </xf>
    <xf numFmtId="3" fontId="3" fillId="0" borderId="17" xfId="0" applyNumberFormat="1" applyFont="1" applyBorder="1" applyAlignment="1" applyProtection="1">
      <alignment/>
      <protection/>
    </xf>
    <xf numFmtId="0" fontId="0" fillId="0" borderId="0" xfId="0" applyFont="1" applyAlignment="1" applyProtection="1">
      <alignment/>
      <protection/>
    </xf>
    <xf numFmtId="0" fontId="3" fillId="0" borderId="8" xfId="0" applyNumberFormat="1" applyFont="1" applyFill="1" applyBorder="1" applyAlignment="1" applyProtection="1">
      <alignment horizontal="left"/>
      <protection locked="0"/>
    </xf>
    <xf numFmtId="0" fontId="3" fillId="0" borderId="7" xfId="0" applyFont="1" applyBorder="1" applyAlignment="1" applyProtection="1">
      <alignment horizontal="left" indent="1"/>
      <protection locked="0"/>
    </xf>
    <xf numFmtId="3" fontId="3" fillId="0" borderId="7" xfId="0" applyNumberFormat="1" applyFont="1" applyBorder="1" applyAlignment="1" applyProtection="1">
      <alignment/>
      <protection locked="0"/>
    </xf>
    <xf numFmtId="0" fontId="3" fillId="0" borderId="7" xfId="0" applyFont="1" applyBorder="1" applyAlignment="1" applyProtection="1">
      <alignment/>
      <protection locked="0"/>
    </xf>
    <xf numFmtId="3" fontId="3" fillId="3" borderId="7" xfId="0" applyNumberFormat="1" applyFont="1" applyFill="1" applyBorder="1" applyAlignment="1" applyProtection="1">
      <alignment/>
      <protection/>
    </xf>
    <xf numFmtId="0" fontId="3" fillId="0" borderId="17" xfId="0" applyFont="1" applyBorder="1" applyAlignment="1" applyProtection="1">
      <alignment/>
      <protection locked="0"/>
    </xf>
    <xf numFmtId="0" fontId="9" fillId="0" borderId="0" xfId="0" applyFont="1" applyAlignment="1" applyProtection="1">
      <alignment horizontal="center"/>
      <protection/>
    </xf>
    <xf numFmtId="0" fontId="8" fillId="6" borderId="18" xfId="0" applyFont="1" applyFill="1" applyBorder="1" applyAlignment="1" applyProtection="1">
      <alignment horizontal="center"/>
      <protection locked="0"/>
    </xf>
    <xf numFmtId="0" fontId="8" fillId="6" borderId="19" xfId="0" applyFont="1" applyFill="1" applyBorder="1" applyAlignment="1" applyProtection="1">
      <alignment horizontal="center"/>
      <protection locked="0"/>
    </xf>
    <xf numFmtId="0" fontId="8" fillId="6" borderId="20" xfId="0" applyFont="1" applyFill="1" applyBorder="1" applyAlignment="1" applyProtection="1">
      <alignment horizontal="center"/>
      <protection locked="0"/>
    </xf>
    <xf numFmtId="0" fontId="3" fillId="3" borderId="8" xfId="0" applyNumberFormat="1" applyFont="1" applyFill="1" applyBorder="1" applyAlignment="1" applyProtection="1">
      <alignment horizontal="left"/>
      <protection/>
    </xf>
    <xf numFmtId="3" fontId="3" fillId="3" borderId="9" xfId="0" applyNumberFormat="1" applyFont="1" applyFill="1" applyBorder="1" applyAlignment="1" applyProtection="1">
      <alignment horizontal="right"/>
      <protection/>
    </xf>
    <xf numFmtId="0" fontId="3" fillId="0" borderId="9" xfId="0" applyFont="1" applyBorder="1" applyAlignment="1" applyProtection="1">
      <alignment horizontal="left" indent="1"/>
      <protection locked="0"/>
    </xf>
    <xf numFmtId="3" fontId="3" fillId="0" borderId="9" xfId="0" applyNumberFormat="1" applyFont="1" applyBorder="1" applyAlignment="1" applyProtection="1">
      <alignment/>
      <protection locked="0"/>
    </xf>
    <xf numFmtId="0" fontId="3" fillId="0" borderId="9" xfId="0" applyFont="1" applyBorder="1" applyAlignment="1" applyProtection="1">
      <alignment/>
      <protection locked="0"/>
    </xf>
    <xf numFmtId="3" fontId="3" fillId="3" borderId="9" xfId="0" applyNumberFormat="1" applyFont="1" applyFill="1" applyBorder="1" applyAlignment="1" applyProtection="1">
      <alignment/>
      <protection/>
    </xf>
    <xf numFmtId="0" fontId="3" fillId="0" borderId="10" xfId="0" applyFont="1" applyBorder="1" applyAlignment="1" applyProtection="1">
      <alignment/>
      <protection locked="0"/>
    </xf>
    <xf numFmtId="3" fontId="7" fillId="0" borderId="9" xfId="0" applyNumberFormat="1" applyFont="1" applyBorder="1" applyAlignment="1" applyProtection="1" quotePrefix="1">
      <alignment horizontal="right"/>
      <protection locked="0"/>
    </xf>
  </cellXfs>
  <cellStyles count="6">
    <cellStyle name="Normal" xfId="0"/>
    <cellStyle name="Comma" xfId="15"/>
    <cellStyle name="Comma [0]" xfId="16"/>
    <cellStyle name="Currency" xfId="17"/>
    <cellStyle name="Currency [0]" xfId="18"/>
    <cellStyle name="Percent" xfId="19"/>
  </cellStyles>
  <dxfs count="3">
    <dxf>
      <font>
        <color rgb="FFFFFFFF"/>
      </font>
      <border/>
    </dxf>
    <dxf>
      <font>
        <color rgb="FFCCFFFF"/>
      </font>
      <border/>
    </dxf>
    <dxf>
      <fill>
        <patternFill>
          <bgColor rgb="FF6666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97"/>
          <c:w val="0.9515"/>
          <c:h val="0.8502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Lbls>
            <c:numFmt formatCode="General" sourceLinked="1"/>
            <c:showLegendKey val="0"/>
            <c:showVal val="1"/>
            <c:showBubbleSize val="0"/>
            <c:showCatName val="0"/>
            <c:showSerName val="0"/>
            <c:showPercent val="0"/>
          </c:dLbls>
          <c:xVal>
            <c:numRef>
              <c:f>'Fitxa tècnica'!$P$6:$P$26</c:f>
              <c:numCache>
                <c:ptCount val="21"/>
                <c:pt idx="0">
                  <c:v>0</c:v>
                </c:pt>
                <c:pt idx="1">
                  <c:v>3200</c:v>
                </c:pt>
                <c:pt idx="2">
                  <c:v>5600</c:v>
                </c:pt>
                <c:pt idx="3">
                  <c:v>7400</c:v>
                </c:pt>
                <c:pt idx="4">
                  <c:v>9600</c:v>
                </c:pt>
                <c:pt idx="5">
                  <c:v>11800</c:v>
                </c:pt>
                <c:pt idx="6">
                  <c:v>13200</c:v>
                </c:pt>
                <c:pt idx="7">
                  <c:v>18200</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xVal>
          <c:yVal>
            <c:numRef>
              <c:f>'Fitxa tècnica'!$E$6:$E$26</c:f>
              <c:numCache>
                <c:ptCount val="21"/>
                <c:pt idx="0">
                  <c:v>440</c:v>
                </c:pt>
                <c:pt idx="1">
                  <c:v>400</c:v>
                </c:pt>
                <c:pt idx="2">
                  <c:v>685</c:v>
                </c:pt>
                <c:pt idx="3">
                  <c:v>888</c:v>
                </c:pt>
                <c:pt idx="4">
                  <c:v>980</c:v>
                </c:pt>
                <c:pt idx="5">
                  <c:v>1304</c:v>
                </c:pt>
                <c:pt idx="6">
                  <c:v>831</c:v>
                </c:pt>
                <c:pt idx="7">
                  <c:v>300</c:v>
                </c:pt>
              </c:numCache>
            </c:numRef>
          </c:yVal>
          <c:smooth val="1"/>
        </c:ser>
        <c:axId val="15486118"/>
        <c:axId val="5157335"/>
      </c:scatterChart>
      <c:valAx>
        <c:axId val="15486118"/>
        <c:scaling>
          <c:orientation val="minMax"/>
        </c:scaling>
        <c:axPos val="b"/>
        <c:title>
          <c:tx>
            <c:rich>
              <a:bodyPr vert="horz" rot="0" anchor="ctr"/>
              <a:lstStyle/>
              <a:p>
                <a:pPr algn="ctr">
                  <a:defRPr/>
                </a:pPr>
                <a:r>
                  <a:rPr lang="en-US" cap="none" sz="800" b="1" i="0" u="none" baseline="0">
                    <a:latin typeface="Arial"/>
                    <a:ea typeface="Arial"/>
                    <a:cs typeface="Arial"/>
                  </a:rPr>
                  <a:t>longitud (mts)</a:t>
                </a:r>
              </a:p>
            </c:rich>
          </c:tx>
          <c:layout/>
          <c:overlay val="0"/>
          <c:spPr>
            <a:noFill/>
            <a:ln>
              <a:noFill/>
            </a:ln>
          </c:spPr>
        </c:title>
        <c:delete val="0"/>
        <c:numFmt formatCode="General" sourceLinked="1"/>
        <c:majorTickMark val="out"/>
        <c:minorTickMark val="none"/>
        <c:tickLblPos val="nextTo"/>
        <c:crossAx val="5157335"/>
        <c:crosses val="autoZero"/>
        <c:crossBetween val="midCat"/>
        <c:dispUnits/>
      </c:valAx>
      <c:valAx>
        <c:axId val="5157335"/>
        <c:scaling>
          <c:orientation val="minMax"/>
        </c:scaling>
        <c:axPos val="l"/>
        <c:title>
          <c:tx>
            <c:rich>
              <a:bodyPr vert="horz" rot="-5400000" anchor="ctr"/>
              <a:lstStyle/>
              <a:p>
                <a:pPr algn="ctr">
                  <a:defRPr/>
                </a:pPr>
                <a:r>
                  <a:rPr lang="en-US" cap="none" sz="800" b="1" i="0" u="none" baseline="0">
                    <a:latin typeface="Arial"/>
                    <a:ea typeface="Arial"/>
                    <a:cs typeface="Arial"/>
                  </a:rPr>
                  <a:t>alçada (mts)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5486118"/>
        <c:crosses val="autoZero"/>
        <c:crossBetween val="midCat"/>
        <c:dispUnits/>
      </c:valAx>
      <c:spPr>
        <a:gradFill rotWithShape="1">
          <a:gsLst>
            <a:gs pos="0">
              <a:srgbClr val="D3D3D3"/>
            </a:gs>
            <a:gs pos="100000">
              <a:srgbClr val="FFFFFF"/>
            </a:gs>
          </a:gsLst>
          <a:lin ang="18900000" scaled="1"/>
        </a:gradFill>
        <a:ln w="12700">
          <a:solidFill>
            <a:srgbClr val="C0C0C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480314960629921" right="0.7480314960629921" top="0.984251968503937" bottom="0.984251968503937" header="0" footer="0"/>
  <pageSetup horizontalDpi="600" verticalDpi="6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123825</xdr:colOff>
      <xdr:row>26</xdr:row>
      <xdr:rowOff>104775</xdr:rowOff>
    </xdr:from>
    <xdr:to>
      <xdr:col>12</xdr:col>
      <xdr:colOff>19050</xdr:colOff>
      <xdr:row>31</xdr:row>
      <xdr:rowOff>0</xdr:rowOff>
    </xdr:to>
    <xdr:pic>
      <xdr:nvPicPr>
        <xdr:cNvPr id="1" name="Picture 1"/>
        <xdr:cNvPicPr preferRelativeResize="1">
          <a:picLocks noChangeAspect="1"/>
        </xdr:cNvPicPr>
      </xdr:nvPicPr>
      <xdr:blipFill>
        <a:blip r:embed="rId1"/>
        <a:stretch>
          <a:fillRect/>
        </a:stretch>
      </xdr:blipFill>
      <xdr:spPr>
        <a:xfrm>
          <a:off x="7467600" y="6172200"/>
          <a:ext cx="19431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62650"/>
    <xdr:graphicFrame>
      <xdr:nvGraphicFramePr>
        <xdr:cNvPr id="1" name="Shape 1025"/>
        <xdr:cNvGraphicFramePr/>
      </xdr:nvGraphicFramePr>
      <xdr:xfrm>
        <a:off x="0" y="0"/>
        <a:ext cx="8677275" cy="5962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31"/>
  <sheetViews>
    <sheetView showGridLines="0" tabSelected="1" zoomScale="75" zoomScaleNormal="75" workbookViewId="0" topLeftCell="A1">
      <selection activeCell="L13" sqref="L13"/>
    </sheetView>
  </sheetViews>
  <sheetFormatPr defaultColWidth="11.421875" defaultRowHeight="12.75" outlineLevelCol="1"/>
  <cols>
    <col min="1" max="1" width="2.140625" style="1" customWidth="1"/>
    <col min="2" max="2" width="23.57421875" style="1" customWidth="1"/>
    <col min="3" max="3" width="8.140625" style="1" customWidth="1"/>
    <col min="4" max="4" width="23.421875" style="1" customWidth="1"/>
    <col min="5" max="5" width="8.00390625" style="1" customWidth="1"/>
    <col min="6" max="6" width="7.28125" style="1" customWidth="1"/>
    <col min="7" max="7" width="10.28125" style="1" customWidth="1"/>
    <col min="8" max="8" width="8.28125" style="1" customWidth="1"/>
    <col min="9" max="9" width="6.28125" style="1" customWidth="1"/>
    <col min="10" max="10" width="6.57421875" style="1" customWidth="1"/>
    <col min="11" max="11" width="6.140625" style="1" customWidth="1"/>
    <col min="12" max="12" width="30.7109375" style="1" customWidth="1"/>
    <col min="13" max="13" width="13.28125" style="1" customWidth="1" outlineLevel="1"/>
    <col min="14" max="14" width="16.57421875" style="1" customWidth="1" outlineLevel="1"/>
    <col min="15" max="15" width="12.421875" style="1" customWidth="1" outlineLevel="1"/>
    <col min="16" max="16" width="9.28125" style="1" customWidth="1" outlineLevel="1"/>
    <col min="17" max="16384" width="11.421875" style="1" customWidth="1"/>
  </cols>
  <sheetData>
    <row r="1" spans="2:12" ht="19.5" customHeight="1">
      <c r="B1" s="67" t="s">
        <v>11</v>
      </c>
      <c r="C1" s="67"/>
      <c r="D1" s="67"/>
      <c r="E1" s="67"/>
      <c r="F1" s="67"/>
      <c r="G1" s="67"/>
      <c r="H1" s="67"/>
      <c r="I1" s="67"/>
      <c r="J1" s="67"/>
      <c r="K1" s="67"/>
      <c r="L1" s="67"/>
    </row>
    <row r="2" ht="15" customHeight="1">
      <c r="C2" s="2"/>
    </row>
    <row r="3" spans="2:11" ht="15" customHeight="1">
      <c r="B3" s="27" t="s">
        <v>0</v>
      </c>
      <c r="C3" s="68" t="s">
        <v>53</v>
      </c>
      <c r="D3" s="69"/>
      <c r="E3" s="69"/>
      <c r="F3" s="69"/>
      <c r="G3" s="69"/>
      <c r="H3" s="69"/>
      <c r="I3" s="69"/>
      <c r="J3" s="69"/>
      <c r="K3" s="70"/>
    </row>
    <row r="4" spans="2:11" ht="15" customHeight="1" thickBot="1">
      <c r="B4" s="28"/>
      <c r="C4" s="39"/>
      <c r="G4" s="39"/>
      <c r="H4" s="39"/>
      <c r="I4" s="39"/>
      <c r="J4" s="39"/>
      <c r="K4" s="39"/>
    </row>
    <row r="5" spans="2:16" ht="19.5" customHeight="1" thickTop="1">
      <c r="B5" s="3" t="s">
        <v>1</v>
      </c>
      <c r="C5" s="4" t="s">
        <v>2</v>
      </c>
      <c r="D5" s="4" t="s">
        <v>3</v>
      </c>
      <c r="E5" s="35" t="s">
        <v>2</v>
      </c>
      <c r="F5" s="35" t="s">
        <v>4</v>
      </c>
      <c r="G5" s="35" t="s">
        <v>5</v>
      </c>
      <c r="H5" s="35" t="s">
        <v>6</v>
      </c>
      <c r="I5" s="35" t="s">
        <v>49</v>
      </c>
      <c r="J5" s="35" t="s">
        <v>48</v>
      </c>
      <c r="K5" s="35" t="s">
        <v>52</v>
      </c>
      <c r="L5" s="5" t="s">
        <v>7</v>
      </c>
      <c r="M5" s="36" t="s">
        <v>20</v>
      </c>
      <c r="N5" s="37" t="s">
        <v>21</v>
      </c>
      <c r="O5" s="37" t="s">
        <v>22</v>
      </c>
      <c r="P5" s="38" t="s">
        <v>6</v>
      </c>
    </row>
    <row r="6" spans="2:16" ht="3.75" customHeight="1">
      <c r="B6" s="54"/>
      <c r="C6" s="54"/>
      <c r="D6" s="54" t="str">
        <f>B7</f>
        <v>Urepele</v>
      </c>
      <c r="E6" s="54">
        <f>C7</f>
        <v>440</v>
      </c>
      <c r="F6" s="54"/>
      <c r="G6" s="54"/>
      <c r="H6" s="54"/>
      <c r="I6" s="54"/>
      <c r="J6" s="54"/>
      <c r="K6" s="54"/>
      <c r="L6" s="54"/>
      <c r="M6" s="54"/>
      <c r="N6" s="54"/>
      <c r="O6" s="54"/>
      <c r="P6" s="54">
        <v>0</v>
      </c>
    </row>
    <row r="7" spans="2:16" s="60" customFormat="1" ht="19.5" customHeight="1">
      <c r="B7" s="61" t="s">
        <v>54</v>
      </c>
      <c r="C7" s="56">
        <v>440</v>
      </c>
      <c r="D7" s="62" t="s">
        <v>55</v>
      </c>
      <c r="E7" s="63">
        <v>400</v>
      </c>
      <c r="F7" s="64">
        <v>342</v>
      </c>
      <c r="G7" s="65">
        <f>E7-C7</f>
        <v>-40</v>
      </c>
      <c r="H7" s="63">
        <v>3200</v>
      </c>
      <c r="I7" s="65">
        <f>IF(G7&gt;=0,O7*(100+Instruccions!B33)/100,(O7*2/3)*(100+Instruccions!B33)/100)</f>
        <v>43.022222222222226</v>
      </c>
      <c r="J7" s="65">
        <f>I7</f>
        <v>43.022222222222226</v>
      </c>
      <c r="K7" s="56">
        <v>0</v>
      </c>
      <c r="L7" s="66" t="s">
        <v>64</v>
      </c>
      <c r="M7" s="57">
        <f>(ABS(G7)/Instruccions!B31*60)</f>
        <v>6.857142857142857</v>
      </c>
      <c r="N7" s="58">
        <f>(H7/Instruccions!B32*60)</f>
        <v>42.66666666666667</v>
      </c>
      <c r="O7" s="58">
        <f>IF(M7&gt;=N7,M7+(N7/2),N7+(M7/2))</f>
        <v>46.0952380952381</v>
      </c>
      <c r="P7" s="59">
        <f>H7</f>
        <v>3200</v>
      </c>
    </row>
    <row r="8" spans="2:16" ht="19.5" customHeight="1">
      <c r="B8" s="14" t="str">
        <f>IF(D7="","",IF(ISERROR(SEARCH("Final",D7))=TRUE,D7,""))</f>
        <v>Aldude</v>
      </c>
      <c r="C8" s="15">
        <f aca="true" t="shared" si="0" ref="C8:C16">IF(B8="",0,E7)</f>
        <v>400</v>
      </c>
      <c r="D8" s="10" t="s">
        <v>56</v>
      </c>
      <c r="E8" s="11">
        <v>685</v>
      </c>
      <c r="F8" s="12">
        <v>324</v>
      </c>
      <c r="G8" s="13">
        <f>E8-C8</f>
        <v>285</v>
      </c>
      <c r="H8" s="11">
        <v>2400</v>
      </c>
      <c r="I8" s="13">
        <f>IF(G8&gt;=0,O8*(100+Instruccions!B34)/100,(O8*2/3)*(100+Instruccions!B34)/100)</f>
        <v>64.85714285714286</v>
      </c>
      <c r="J8" s="19">
        <f aca="true" t="shared" si="1" ref="J8:J26">IF(I8=0,0,I8+J7)</f>
        <v>107.87936507936509</v>
      </c>
      <c r="K8" s="17">
        <v>50</v>
      </c>
      <c r="L8" s="66" t="s">
        <v>63</v>
      </c>
      <c r="M8" s="40">
        <f>(ABS(G8)/Instruccions!B31*60)</f>
        <v>48.857142857142854</v>
      </c>
      <c r="N8" s="41">
        <f>(H8/Instruccions!B32*60)</f>
        <v>32</v>
      </c>
      <c r="O8" s="41">
        <f aca="true" t="shared" si="2" ref="O8:O26">IF(M8&gt;=N8,M8+(N8/2),N8+(M8/2))</f>
        <v>64.85714285714286</v>
      </c>
      <c r="P8" s="42">
        <f aca="true" t="shared" si="3" ref="P8:P26">IF(H8=0,NA(),H8+P7)</f>
        <v>5600</v>
      </c>
    </row>
    <row r="9" spans="2:16" ht="19.5" customHeight="1">
      <c r="B9" s="14" t="str">
        <f aca="true" t="shared" si="4" ref="B9:B26">IF(D8="","",IF(ISERROR(SEARCH("Final",D8))=TRUE,D8,""))</f>
        <v>Berderikzo lepoa</v>
      </c>
      <c r="C9" s="15">
        <f t="shared" si="0"/>
        <v>685</v>
      </c>
      <c r="D9" s="16" t="s">
        <v>57</v>
      </c>
      <c r="E9" s="17">
        <v>888</v>
      </c>
      <c r="F9" s="18">
        <v>44</v>
      </c>
      <c r="G9" s="19">
        <f aca="true" t="shared" si="5" ref="G9:G26">E9-C9</f>
        <v>203</v>
      </c>
      <c r="H9" s="17">
        <v>1800</v>
      </c>
      <c r="I9" s="19">
        <f>IF(G9&gt;=0,O9*(100+Instruccions!B33)/100,(O9*2/3)*(100+Instruccions!B33)/100)</f>
        <v>65.52</v>
      </c>
      <c r="J9" s="19">
        <f t="shared" si="1"/>
        <v>173.39936507936508</v>
      </c>
      <c r="K9" s="17">
        <v>120</v>
      </c>
      <c r="L9" s="55" t="s">
        <v>65</v>
      </c>
      <c r="M9" s="40">
        <f>(ABS(G9)/Instruccions!B31*60)</f>
        <v>34.8</v>
      </c>
      <c r="N9" s="41">
        <f>(H9/Instruccions!B32*60)</f>
        <v>24</v>
      </c>
      <c r="O9" s="41">
        <f t="shared" si="2"/>
        <v>46.8</v>
      </c>
      <c r="P9" s="42">
        <f t="shared" si="3"/>
        <v>7400</v>
      </c>
    </row>
    <row r="10" spans="2:16" ht="19.5" customHeight="1">
      <c r="B10" s="14" t="str">
        <f t="shared" si="4"/>
        <v>Bazaldegui leopa</v>
      </c>
      <c r="C10" s="15">
        <f t="shared" si="0"/>
        <v>888</v>
      </c>
      <c r="D10" s="16" t="s">
        <v>58</v>
      </c>
      <c r="E10" s="17">
        <v>980</v>
      </c>
      <c r="F10" s="18">
        <v>34</v>
      </c>
      <c r="G10" s="19">
        <f t="shared" si="5"/>
        <v>92</v>
      </c>
      <c r="H10" s="17">
        <v>2200</v>
      </c>
      <c r="I10" s="19">
        <f>IF(G10&gt;=0,O10*(100+Instruccions!B33)/100,(O10*2/3)*(100+Instruccions!B33)/100)</f>
        <v>52.10666666666666</v>
      </c>
      <c r="J10" s="19">
        <f t="shared" si="1"/>
        <v>225.50603174603174</v>
      </c>
      <c r="K10" s="17">
        <v>180</v>
      </c>
      <c r="L10" s="20" t="s">
        <v>66</v>
      </c>
      <c r="M10" s="40">
        <f>(ABS(G10)/Instruccions!B31*60)</f>
        <v>15.77142857142857</v>
      </c>
      <c r="N10" s="41">
        <f>(H10/Instruccions!B32*60)</f>
        <v>29.333333333333332</v>
      </c>
      <c r="O10" s="41">
        <f t="shared" si="2"/>
        <v>37.219047619047615</v>
      </c>
      <c r="P10" s="42">
        <f t="shared" si="3"/>
        <v>9600</v>
      </c>
    </row>
    <row r="11" spans="2:16" ht="19.5" customHeight="1">
      <c r="B11" s="14" t="str">
        <f t="shared" si="4"/>
        <v>Burdingurutx</v>
      </c>
      <c r="C11" s="15">
        <f t="shared" si="0"/>
        <v>980</v>
      </c>
      <c r="D11" s="16" t="s">
        <v>59</v>
      </c>
      <c r="E11" s="17">
        <v>1304</v>
      </c>
      <c r="F11" s="18">
        <v>348</v>
      </c>
      <c r="G11" s="19">
        <f t="shared" si="5"/>
        <v>324</v>
      </c>
      <c r="H11" s="17">
        <v>2200</v>
      </c>
      <c r="I11" s="19">
        <f>IF(G11&gt;=0,O11*(100+Instruccions!B33)/100,(O11*2/3)*(100+Instruccions!B33)/100)</f>
        <v>98.29333333333334</v>
      </c>
      <c r="J11" s="19">
        <f t="shared" si="1"/>
        <v>323.7993650793651</v>
      </c>
      <c r="K11" s="78" t="s">
        <v>62</v>
      </c>
      <c r="L11" s="20" t="s">
        <v>67</v>
      </c>
      <c r="M11" s="40">
        <f>(ABS(G11)/Instruccions!B31*60)</f>
        <v>55.542857142857144</v>
      </c>
      <c r="N11" s="41">
        <f>(H11/Instruccions!B32*60)</f>
        <v>29.333333333333332</v>
      </c>
      <c r="O11" s="41">
        <f t="shared" si="2"/>
        <v>70.20952380952382</v>
      </c>
      <c r="P11" s="42">
        <f t="shared" si="3"/>
        <v>11800</v>
      </c>
    </row>
    <row r="12" spans="2:16" s="60" customFormat="1" ht="19.5" customHeight="1">
      <c r="B12" s="71" t="str">
        <f t="shared" si="4"/>
        <v>Auza</v>
      </c>
      <c r="C12" s="72">
        <f t="shared" si="0"/>
        <v>1304</v>
      </c>
      <c r="D12" s="73" t="s">
        <v>60</v>
      </c>
      <c r="E12" s="74">
        <v>831</v>
      </c>
      <c r="F12" s="75">
        <v>66</v>
      </c>
      <c r="G12" s="76">
        <f t="shared" si="5"/>
        <v>-473</v>
      </c>
      <c r="H12" s="74">
        <v>1400</v>
      </c>
      <c r="I12" s="76">
        <f>IF(G12&gt;=0,O12*(100+Instruccions!B33)/100,(O12*2/3)*(100+Instruccions!B33)/100)</f>
        <v>84.39111111111112</v>
      </c>
      <c r="J12" s="76">
        <f t="shared" si="1"/>
        <v>408.1904761904762</v>
      </c>
      <c r="K12" s="56">
        <v>285</v>
      </c>
      <c r="L12" s="77" t="s">
        <v>68</v>
      </c>
      <c r="M12" s="57">
        <f>(ABS(G12)/Instruccions!B31*60)</f>
        <v>81.08571428571429</v>
      </c>
      <c r="N12" s="58">
        <f>(H12/Instruccions!B32*60)</f>
        <v>18.666666666666668</v>
      </c>
      <c r="O12" s="58">
        <f t="shared" si="2"/>
        <v>90.41904761904762</v>
      </c>
      <c r="P12" s="59">
        <f t="shared" si="3"/>
        <v>13200</v>
      </c>
    </row>
    <row r="13" spans="2:16" ht="19.5" customHeight="1">
      <c r="B13" s="14" t="str">
        <f t="shared" si="4"/>
        <v>Col de Elorrieta</v>
      </c>
      <c r="C13" s="15">
        <f t="shared" si="0"/>
        <v>831</v>
      </c>
      <c r="D13" s="16" t="s">
        <v>61</v>
      </c>
      <c r="E13" s="17">
        <v>300</v>
      </c>
      <c r="F13" s="18">
        <v>306</v>
      </c>
      <c r="G13" s="19">
        <f t="shared" si="5"/>
        <v>-531</v>
      </c>
      <c r="H13" s="17">
        <v>5000</v>
      </c>
      <c r="I13" s="19">
        <f>IF(G13&gt;=0,O13*(100+Instruccions!B33)/100,(O13*2/3)*(100+Instruccions!B33)/100)</f>
        <v>116.0711111111111</v>
      </c>
      <c r="J13" s="19">
        <f t="shared" si="1"/>
        <v>524.2615873015873</v>
      </c>
      <c r="K13" s="17">
        <v>400</v>
      </c>
      <c r="L13" s="20" t="s">
        <v>69</v>
      </c>
      <c r="M13" s="40">
        <f>(ABS(G13)/Instruccions!B31*60)</f>
        <v>91.02857142857142</v>
      </c>
      <c r="N13" s="41">
        <f>(H13/Instruccions!B32*60)</f>
        <v>66.66666666666667</v>
      </c>
      <c r="O13" s="41">
        <f t="shared" si="2"/>
        <v>124.36190476190475</v>
      </c>
      <c r="P13" s="42">
        <f t="shared" si="3"/>
        <v>18200</v>
      </c>
    </row>
    <row r="14" spans="2:16" ht="19.5" customHeight="1">
      <c r="B14" s="14">
        <f t="shared" si="4"/>
      </c>
      <c r="C14" s="15">
        <f t="shared" si="0"/>
        <v>0</v>
      </c>
      <c r="D14" s="16"/>
      <c r="E14" s="17"/>
      <c r="F14" s="18"/>
      <c r="G14" s="19">
        <f t="shared" si="5"/>
        <v>0</v>
      </c>
      <c r="H14" s="17"/>
      <c r="I14" s="19">
        <f>IF(G14&gt;=0,O14*(100+Instruccions!B33)/100,(O14*2/3)*(100+Instruccions!B33)/100)</f>
        <v>0</v>
      </c>
      <c r="J14" s="19">
        <f t="shared" si="1"/>
        <v>0</v>
      </c>
      <c r="K14" s="17"/>
      <c r="L14" s="17"/>
      <c r="M14" s="40">
        <f>(ABS(G14)/Instruccions!B31*60)</f>
        <v>0</v>
      </c>
      <c r="N14" s="41">
        <f>(H14/Instruccions!B32*60)</f>
        <v>0</v>
      </c>
      <c r="O14" s="41">
        <f t="shared" si="2"/>
        <v>0</v>
      </c>
      <c r="P14" s="42" t="e">
        <f t="shared" si="3"/>
        <v>#N/A</v>
      </c>
    </row>
    <row r="15" spans="2:16" ht="19.5" customHeight="1">
      <c r="B15" s="14">
        <f t="shared" si="4"/>
      </c>
      <c r="C15" s="15">
        <f t="shared" si="0"/>
        <v>0</v>
      </c>
      <c r="D15" s="16"/>
      <c r="E15" s="17"/>
      <c r="F15" s="18"/>
      <c r="G15" s="19">
        <f t="shared" si="5"/>
        <v>0</v>
      </c>
      <c r="H15" s="17"/>
      <c r="I15" s="19">
        <f>IF(G15&gt;=0,O15*(100+Instruccions!B33)/100,(O15*2/3)*(100+Instruccions!B33)/100)</f>
        <v>0</v>
      </c>
      <c r="J15" s="19">
        <f t="shared" si="1"/>
        <v>0</v>
      </c>
      <c r="K15" s="17"/>
      <c r="L15" s="17"/>
      <c r="M15" s="40">
        <f>(ABS(G15)/Instruccions!B31*60)</f>
        <v>0</v>
      </c>
      <c r="N15" s="41">
        <f>(H15/Instruccions!B32*60)</f>
        <v>0</v>
      </c>
      <c r="O15" s="41">
        <f t="shared" si="2"/>
        <v>0</v>
      </c>
      <c r="P15" s="42" t="e">
        <f t="shared" si="3"/>
        <v>#N/A</v>
      </c>
    </row>
    <row r="16" spans="2:16" ht="19.5" customHeight="1">
      <c r="B16" s="14">
        <f t="shared" si="4"/>
      </c>
      <c r="C16" s="15">
        <f t="shared" si="0"/>
        <v>0</v>
      </c>
      <c r="D16" s="16"/>
      <c r="E16" s="17"/>
      <c r="F16" s="18"/>
      <c r="G16" s="19">
        <f t="shared" si="5"/>
        <v>0</v>
      </c>
      <c r="H16" s="17"/>
      <c r="I16" s="19">
        <f>IF(G16&gt;=0,O16*(100+Instruccions!B33)/100,(O16*2/3)*(100+Instruccions!B33)/100)</f>
        <v>0</v>
      </c>
      <c r="J16" s="19">
        <f t="shared" si="1"/>
        <v>0</v>
      </c>
      <c r="K16" s="17"/>
      <c r="L16" s="20"/>
      <c r="M16" s="40">
        <f>(ABS(G16)/Instruccions!B31*60)</f>
        <v>0</v>
      </c>
      <c r="N16" s="41">
        <f>(H16/Instruccions!B32*60)</f>
        <v>0</v>
      </c>
      <c r="O16" s="41">
        <f t="shared" si="2"/>
        <v>0</v>
      </c>
      <c r="P16" s="42" t="e">
        <f t="shared" si="3"/>
        <v>#N/A</v>
      </c>
    </row>
    <row r="17" spans="2:16" ht="19.5" customHeight="1">
      <c r="B17" s="14">
        <f t="shared" si="4"/>
      </c>
      <c r="C17" s="15">
        <f>IF(B17="",0,E16)</f>
        <v>0</v>
      </c>
      <c r="D17" s="18"/>
      <c r="E17" s="17"/>
      <c r="F17" s="18"/>
      <c r="G17" s="19">
        <f t="shared" si="5"/>
        <v>0</v>
      </c>
      <c r="H17" s="17"/>
      <c r="I17" s="19">
        <f>IF(G17&gt;=0,O17*(100+Instruccions!B33)/100,(O17*2/3)*(100+Instruccions!B33)/100)</f>
        <v>0</v>
      </c>
      <c r="J17" s="19">
        <f t="shared" si="1"/>
        <v>0</v>
      </c>
      <c r="K17" s="17"/>
      <c r="L17" s="20"/>
      <c r="M17" s="40">
        <f>(ABS(G17)/Instruccions!B31*60)</f>
        <v>0</v>
      </c>
      <c r="N17" s="41">
        <f>(H17/Instruccions!B32*60)</f>
        <v>0</v>
      </c>
      <c r="O17" s="41">
        <f t="shared" si="2"/>
        <v>0</v>
      </c>
      <c r="P17" s="42" t="e">
        <f t="shared" si="3"/>
        <v>#N/A</v>
      </c>
    </row>
    <row r="18" spans="2:16" ht="19.5" customHeight="1">
      <c r="B18" s="14">
        <f t="shared" si="4"/>
      </c>
      <c r="C18" s="15">
        <f aca="true" t="shared" si="6" ref="C18:C26">IF(B18="",0,E17)</f>
        <v>0</v>
      </c>
      <c r="D18" s="18"/>
      <c r="E18" s="17"/>
      <c r="F18" s="18"/>
      <c r="G18" s="19">
        <f t="shared" si="5"/>
        <v>0</v>
      </c>
      <c r="H18" s="17"/>
      <c r="I18" s="19">
        <f>IF(G18&gt;=0,O18*(100+Instruccions!B33)/100,(O18*2/3)*(100+Instruccions!B33)/100)</f>
        <v>0</v>
      </c>
      <c r="J18" s="19">
        <f t="shared" si="1"/>
        <v>0</v>
      </c>
      <c r="K18" s="17"/>
      <c r="L18" s="20"/>
      <c r="M18" s="40">
        <f>(ABS(G18)/Instruccions!B31*60)</f>
        <v>0</v>
      </c>
      <c r="N18" s="41">
        <f>(H18/Instruccions!B32*60)</f>
        <v>0</v>
      </c>
      <c r="O18" s="41">
        <f t="shared" si="2"/>
        <v>0</v>
      </c>
      <c r="P18" s="42" t="e">
        <f t="shared" si="3"/>
        <v>#N/A</v>
      </c>
    </row>
    <row r="19" spans="2:16" ht="19.5" customHeight="1">
      <c r="B19" s="14">
        <f t="shared" si="4"/>
      </c>
      <c r="C19" s="15">
        <f t="shared" si="6"/>
        <v>0</v>
      </c>
      <c r="D19" s="18"/>
      <c r="E19" s="17"/>
      <c r="F19" s="18"/>
      <c r="G19" s="19">
        <f t="shared" si="5"/>
        <v>0</v>
      </c>
      <c r="H19" s="17"/>
      <c r="I19" s="19">
        <f>IF(G19&gt;=0,O19*(100+Instruccions!B33)/100,(O19*2/3)*(100+Instruccions!B33)/100)</f>
        <v>0</v>
      </c>
      <c r="J19" s="19">
        <f t="shared" si="1"/>
        <v>0</v>
      </c>
      <c r="K19" s="17"/>
      <c r="L19" s="20"/>
      <c r="M19" s="40">
        <f>(ABS(G19)/Instruccions!B31*60)</f>
        <v>0</v>
      </c>
      <c r="N19" s="41">
        <f>(H19/Instruccions!B32*60)</f>
        <v>0</v>
      </c>
      <c r="O19" s="41">
        <f t="shared" si="2"/>
        <v>0</v>
      </c>
      <c r="P19" s="42" t="e">
        <f t="shared" si="3"/>
        <v>#N/A</v>
      </c>
    </row>
    <row r="20" spans="2:16" ht="19.5" customHeight="1">
      <c r="B20" s="14">
        <f t="shared" si="4"/>
      </c>
      <c r="C20" s="15">
        <f t="shared" si="6"/>
        <v>0</v>
      </c>
      <c r="D20" s="18"/>
      <c r="E20" s="17"/>
      <c r="F20" s="18"/>
      <c r="G20" s="19">
        <f t="shared" si="5"/>
        <v>0</v>
      </c>
      <c r="H20" s="17"/>
      <c r="I20" s="19">
        <f>IF(G20&gt;=0,O20*(100+Instruccions!B33)/100,(O20*2/3)*(100+Instruccions!B33)/100)</f>
        <v>0</v>
      </c>
      <c r="J20" s="19">
        <f t="shared" si="1"/>
        <v>0</v>
      </c>
      <c r="K20" s="17"/>
      <c r="L20" s="20"/>
      <c r="M20" s="40">
        <f>(ABS(G20)/Instruccions!B31*60)</f>
        <v>0</v>
      </c>
      <c r="N20" s="41">
        <f>(H20/Instruccions!B32*60)</f>
        <v>0</v>
      </c>
      <c r="O20" s="41">
        <f t="shared" si="2"/>
        <v>0</v>
      </c>
      <c r="P20" s="42" t="e">
        <f t="shared" si="3"/>
        <v>#N/A</v>
      </c>
    </row>
    <row r="21" spans="2:16" ht="19.5" customHeight="1">
      <c r="B21" s="14">
        <f t="shared" si="4"/>
      </c>
      <c r="C21" s="15">
        <f t="shared" si="6"/>
        <v>0</v>
      </c>
      <c r="D21" s="18"/>
      <c r="E21" s="17"/>
      <c r="F21" s="18"/>
      <c r="G21" s="19">
        <f t="shared" si="5"/>
        <v>0</v>
      </c>
      <c r="H21" s="17"/>
      <c r="I21" s="19">
        <f>IF(G21&gt;=0,O21*(100+Instruccions!B33)/100,(O21*2/3)*(100+Instruccions!B33)/100)</f>
        <v>0</v>
      </c>
      <c r="J21" s="19">
        <f t="shared" si="1"/>
        <v>0</v>
      </c>
      <c r="K21" s="17"/>
      <c r="L21" s="20"/>
      <c r="M21" s="40">
        <f>(ABS(G21)/Instruccions!B31*60)</f>
        <v>0</v>
      </c>
      <c r="N21" s="41">
        <f>(H21/Instruccions!B32*60)</f>
        <v>0</v>
      </c>
      <c r="O21" s="41">
        <f t="shared" si="2"/>
        <v>0</v>
      </c>
      <c r="P21" s="42" t="e">
        <f t="shared" si="3"/>
        <v>#N/A</v>
      </c>
    </row>
    <row r="22" spans="2:16" ht="19.5" customHeight="1">
      <c r="B22" s="14">
        <f t="shared" si="4"/>
      </c>
      <c r="C22" s="15">
        <f t="shared" si="6"/>
        <v>0</v>
      </c>
      <c r="D22" s="18"/>
      <c r="E22" s="17"/>
      <c r="F22" s="18"/>
      <c r="G22" s="19">
        <f t="shared" si="5"/>
        <v>0</v>
      </c>
      <c r="H22" s="17"/>
      <c r="I22" s="19">
        <f>IF(G22&gt;=0,O22*(100+Instruccions!B33)/100,(O22*2/3)*(100+Instruccions!B33)/100)</f>
        <v>0</v>
      </c>
      <c r="J22" s="19">
        <f t="shared" si="1"/>
        <v>0</v>
      </c>
      <c r="K22" s="17"/>
      <c r="L22" s="20"/>
      <c r="M22" s="40">
        <f>(ABS(G22)/Instruccions!B31*60)</f>
        <v>0</v>
      </c>
      <c r="N22" s="41">
        <f>(H22/Instruccions!B32*60)</f>
        <v>0</v>
      </c>
      <c r="O22" s="41">
        <f t="shared" si="2"/>
        <v>0</v>
      </c>
      <c r="P22" s="42" t="e">
        <f t="shared" si="3"/>
        <v>#N/A</v>
      </c>
    </row>
    <row r="23" spans="2:16" ht="19.5" customHeight="1">
      <c r="B23" s="14">
        <f t="shared" si="4"/>
      </c>
      <c r="C23" s="15">
        <f t="shared" si="6"/>
        <v>0</v>
      </c>
      <c r="D23" s="18"/>
      <c r="E23" s="17"/>
      <c r="F23" s="18"/>
      <c r="G23" s="19">
        <f t="shared" si="5"/>
        <v>0</v>
      </c>
      <c r="H23" s="17"/>
      <c r="I23" s="19">
        <f>IF(G23&gt;=0,O23*(100+Instruccions!B33)/100,(O23*2/3)*(100+Instruccions!B33)/100)</f>
        <v>0</v>
      </c>
      <c r="J23" s="19">
        <f t="shared" si="1"/>
        <v>0</v>
      </c>
      <c r="K23" s="17"/>
      <c r="L23" s="20"/>
      <c r="M23" s="40">
        <f>(ABS(G23)/Instruccions!B31*60)</f>
        <v>0</v>
      </c>
      <c r="N23" s="41">
        <f>(H23/Instruccions!B32*60)</f>
        <v>0</v>
      </c>
      <c r="O23" s="41">
        <f t="shared" si="2"/>
        <v>0</v>
      </c>
      <c r="P23" s="42" t="e">
        <f t="shared" si="3"/>
        <v>#N/A</v>
      </c>
    </row>
    <row r="24" spans="2:16" ht="19.5" customHeight="1">
      <c r="B24" s="14">
        <f t="shared" si="4"/>
      </c>
      <c r="C24" s="15">
        <f t="shared" si="6"/>
        <v>0</v>
      </c>
      <c r="D24" s="18"/>
      <c r="E24" s="17"/>
      <c r="F24" s="18"/>
      <c r="G24" s="19">
        <f t="shared" si="5"/>
        <v>0</v>
      </c>
      <c r="H24" s="17"/>
      <c r="I24" s="19">
        <f>IF(G24&gt;=0,O24*(100+Instruccions!B33)/100,(O24*2/3)*(100+Instruccions!B33)/100)</f>
        <v>0</v>
      </c>
      <c r="J24" s="19">
        <f t="shared" si="1"/>
        <v>0</v>
      </c>
      <c r="K24" s="17"/>
      <c r="L24" s="20"/>
      <c r="M24" s="40">
        <f>(ABS(G24)/Instruccions!B31*60)</f>
        <v>0</v>
      </c>
      <c r="N24" s="41">
        <f>(H24/Instruccions!B32*60)</f>
        <v>0</v>
      </c>
      <c r="O24" s="41">
        <f t="shared" si="2"/>
        <v>0</v>
      </c>
      <c r="P24" s="42" t="e">
        <f t="shared" si="3"/>
        <v>#N/A</v>
      </c>
    </row>
    <row r="25" spans="2:16" ht="19.5" customHeight="1">
      <c r="B25" s="14">
        <f t="shared" si="4"/>
      </c>
      <c r="C25" s="15">
        <f t="shared" si="6"/>
        <v>0</v>
      </c>
      <c r="D25" s="18"/>
      <c r="E25" s="17"/>
      <c r="F25" s="18"/>
      <c r="G25" s="19">
        <f t="shared" si="5"/>
        <v>0</v>
      </c>
      <c r="H25" s="17">
        <v>0</v>
      </c>
      <c r="I25" s="19">
        <f>IF(G25&gt;=0,O25*(100+Instruccions!B33)/100,(O25*2/3)*(100+Instruccions!B33)/100)</f>
        <v>0</v>
      </c>
      <c r="J25" s="19">
        <f t="shared" si="1"/>
        <v>0</v>
      </c>
      <c r="K25" s="17"/>
      <c r="L25" s="20"/>
      <c r="M25" s="40">
        <f>(ABS(G25)/Instruccions!B31*60)</f>
        <v>0</v>
      </c>
      <c r="N25" s="41">
        <f>(H25/Instruccions!B32*60)</f>
        <v>0</v>
      </c>
      <c r="O25" s="41">
        <f t="shared" si="2"/>
        <v>0</v>
      </c>
      <c r="P25" s="42" t="e">
        <f t="shared" si="3"/>
        <v>#N/A</v>
      </c>
    </row>
    <row r="26" spans="2:16" ht="19.5" customHeight="1" thickBot="1">
      <c r="B26" s="21">
        <f t="shared" si="4"/>
      </c>
      <c r="C26" s="22">
        <f t="shared" si="6"/>
        <v>0</v>
      </c>
      <c r="D26" s="23"/>
      <c r="E26" s="23"/>
      <c r="F26" s="24"/>
      <c r="G26" s="25">
        <f t="shared" si="5"/>
        <v>0</v>
      </c>
      <c r="H26" s="23">
        <v>0</v>
      </c>
      <c r="I26" s="25">
        <f>IF(G26&gt;=0,O26*(100+Instruccions!B33)/100,(O26*2/3)*(100+Instruccions!B33)/100)</f>
        <v>0</v>
      </c>
      <c r="J26" s="25">
        <f t="shared" si="1"/>
        <v>0</v>
      </c>
      <c r="K26" s="23"/>
      <c r="L26" s="26"/>
      <c r="M26" s="45">
        <f>(ABS(G26)/Instruccions!B31*60)</f>
        <v>0</v>
      </c>
      <c r="N26" s="43">
        <f>(H26/Instruccions!B32*60)</f>
        <v>0</v>
      </c>
      <c r="O26" s="43">
        <f t="shared" si="2"/>
        <v>0</v>
      </c>
      <c r="P26" s="44" t="e">
        <f t="shared" si="3"/>
        <v>#N/A</v>
      </c>
    </row>
    <row r="27" ht="11.25" customHeight="1" thickBot="1" thickTop="1"/>
    <row r="28" spans="2:4" ht="15" customHeight="1" thickTop="1">
      <c r="B28" s="29" t="s">
        <v>16</v>
      </c>
      <c r="C28" s="30">
        <f>SUM(H7:H27)</f>
        <v>18200</v>
      </c>
      <c r="D28" s="31"/>
    </row>
    <row r="29" spans="2:4" ht="19.5" customHeight="1">
      <c r="B29" s="8" t="s">
        <v>17</v>
      </c>
      <c r="C29" s="6">
        <f>SUM(I7:I27)</f>
        <v>524.2615873015873</v>
      </c>
      <c r="D29" s="32">
        <f>C29/60</f>
        <v>8.737693121693122</v>
      </c>
    </row>
    <row r="30" spans="2:4" ht="19.5" customHeight="1">
      <c r="B30" s="8" t="s">
        <v>18</v>
      </c>
      <c r="C30" s="6">
        <f>SUMIF(G7:G27,"&gt;0",G7:G27)</f>
        <v>904</v>
      </c>
      <c r="D30" s="33"/>
    </row>
    <row r="31" spans="2:4" ht="19.5" customHeight="1" thickBot="1">
      <c r="B31" s="9" t="s">
        <v>19</v>
      </c>
      <c r="C31" s="7">
        <f>SUMIF(G7:G27,"&lt;0",G7:G27)</f>
        <v>-1044</v>
      </c>
      <c r="D31" s="34"/>
    </row>
    <row r="32" ht="19.5" customHeight="1" thickTop="1"/>
    <row r="33" ht="19.5" customHeight="1"/>
  </sheetData>
  <mergeCells count="2">
    <mergeCell ref="B1:L1"/>
    <mergeCell ref="C3:K3"/>
  </mergeCells>
  <conditionalFormatting sqref="D26 C7 P7:P25 E7:E26 M7:O26 H7:H26 K7:K26 L14:L15">
    <cfRule type="cellIs" priority="1" dxfId="0" operator="equal" stopIfTrue="1">
      <formula>0</formula>
    </cfRule>
  </conditionalFormatting>
  <conditionalFormatting sqref="G7:G26 I7:J26 B6:P6">
    <cfRule type="cellIs" priority="2" dxfId="1" operator="equal" stopIfTrue="1">
      <formula>0</formula>
    </cfRule>
  </conditionalFormatting>
  <conditionalFormatting sqref="C8:C26 B8:B16 B18:B26">
    <cfRule type="cellIs" priority="3" dxfId="1" operator="equal" stopIfTrue="1">
      <formula>0</formula>
    </cfRule>
    <cfRule type="cellIs" priority="4" dxfId="2" operator="equal" stopIfTrue="1">
      <formula>0</formula>
    </cfRule>
  </conditionalFormatting>
  <conditionalFormatting sqref="B17">
    <cfRule type="expression" priority="5" dxfId="1" stopIfTrue="1">
      <formula>""</formula>
    </cfRule>
  </conditionalFormatting>
  <printOptions horizontalCentered="1" verticalCentered="1"/>
  <pageMargins left="0.13" right="0.55" top="0.12"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G46"/>
  <sheetViews>
    <sheetView workbookViewId="0" topLeftCell="A7">
      <selection activeCell="A33" sqref="A33"/>
    </sheetView>
  </sheetViews>
  <sheetFormatPr defaultColWidth="11.421875" defaultRowHeight="12.75"/>
  <cols>
    <col min="1" max="1" width="32.28125" style="47" customWidth="1"/>
    <col min="2" max="2" width="22.7109375" style="47" customWidth="1"/>
    <col min="3" max="3" width="24.28125" style="47" customWidth="1"/>
    <col min="4" max="16384" width="11.421875" style="47" customWidth="1"/>
  </cols>
  <sheetData>
    <row r="3" ht="18.75">
      <c r="A3" s="46" t="s">
        <v>25</v>
      </c>
    </row>
    <row r="5" spans="1:7" ht="15">
      <c r="A5" s="47" t="s">
        <v>28</v>
      </c>
      <c r="G5" s="48"/>
    </row>
    <row r="7" ht="15">
      <c r="A7" s="48" t="s">
        <v>30</v>
      </c>
    </row>
    <row r="9" ht="13.5">
      <c r="A9" s="47" t="s">
        <v>26</v>
      </c>
    </row>
    <row r="10" spans="1:3" ht="13.5">
      <c r="A10" s="47" t="s">
        <v>27</v>
      </c>
      <c r="C10" s="49"/>
    </row>
    <row r="11" ht="13.5">
      <c r="A11" s="47" t="s">
        <v>29</v>
      </c>
    </row>
    <row r="12" ht="13.5">
      <c r="A12" s="47" t="s">
        <v>35</v>
      </c>
    </row>
    <row r="14" ht="13.5">
      <c r="A14" s="50" t="s">
        <v>38</v>
      </c>
    </row>
    <row r="16" ht="13.5">
      <c r="A16" s="47" t="s">
        <v>40</v>
      </c>
    </row>
    <row r="17" ht="13.5">
      <c r="A17" s="47" t="s">
        <v>43</v>
      </c>
    </row>
    <row r="18" ht="13.5">
      <c r="A18" s="47" t="s">
        <v>41</v>
      </c>
    </row>
    <row r="19" ht="13.5">
      <c r="A19" s="47" t="s">
        <v>42</v>
      </c>
    </row>
    <row r="20" ht="13.5">
      <c r="A20" s="47" t="s">
        <v>44</v>
      </c>
    </row>
    <row r="21" ht="13.5">
      <c r="A21" s="47" t="s">
        <v>45</v>
      </c>
    </row>
    <row r="22" ht="13.5">
      <c r="A22" s="47" t="s">
        <v>46</v>
      </c>
    </row>
    <row r="23" ht="13.5">
      <c r="A23" s="47" t="s">
        <v>50</v>
      </c>
    </row>
    <row r="24" ht="13.5">
      <c r="A24" s="47" t="s">
        <v>51</v>
      </c>
    </row>
    <row r="25" ht="13.5">
      <c r="A25" s="47" t="s">
        <v>47</v>
      </c>
    </row>
    <row r="27" ht="13.5">
      <c r="A27" s="47" t="s">
        <v>39</v>
      </c>
    </row>
    <row r="28" ht="13.5">
      <c r="A28" s="50" t="s">
        <v>36</v>
      </c>
    </row>
    <row r="29" ht="15">
      <c r="A29" s="48"/>
    </row>
    <row r="30" spans="1:3" ht="13.5">
      <c r="A30" s="51"/>
      <c r="B30" s="51" t="s">
        <v>23</v>
      </c>
      <c r="C30" s="51" t="s">
        <v>24</v>
      </c>
    </row>
    <row r="31" spans="1:3" ht="13.5">
      <c r="A31" s="51" t="s">
        <v>8</v>
      </c>
      <c r="B31" s="53">
        <v>350</v>
      </c>
      <c r="C31" s="49">
        <v>300</v>
      </c>
    </row>
    <row r="32" spans="1:3" ht="13.5">
      <c r="A32" s="51" t="s">
        <v>9</v>
      </c>
      <c r="B32" s="53">
        <v>4500</v>
      </c>
      <c r="C32" s="49">
        <v>4000</v>
      </c>
    </row>
    <row r="33" spans="1:3" ht="13.5">
      <c r="A33" s="51" t="s">
        <v>10</v>
      </c>
      <c r="B33" s="53">
        <v>40</v>
      </c>
      <c r="C33" s="49">
        <v>30</v>
      </c>
    </row>
    <row r="35" spans="1:6" ht="15">
      <c r="A35" s="50" t="s">
        <v>37</v>
      </c>
      <c r="F35" s="52"/>
    </row>
    <row r="36" spans="1:6" ht="15">
      <c r="A36" s="50"/>
      <c r="F36" s="52"/>
    </row>
    <row r="37" spans="1:6" ht="15">
      <c r="A37" s="47" t="s">
        <v>12</v>
      </c>
      <c r="F37" s="52"/>
    </row>
    <row r="38" spans="1:6" ht="15">
      <c r="A38" s="47" t="s">
        <v>13</v>
      </c>
      <c r="F38" s="52"/>
    </row>
    <row r="39" spans="1:6" ht="15">
      <c r="A39" s="47" t="s">
        <v>14</v>
      </c>
      <c r="F39" s="52"/>
    </row>
    <row r="40" ht="13.5">
      <c r="A40" s="47" t="s">
        <v>15</v>
      </c>
    </row>
    <row r="42" ht="15">
      <c r="A42" s="48" t="s">
        <v>31</v>
      </c>
    </row>
    <row r="44" ht="13.5">
      <c r="A44" s="47" t="s">
        <v>32</v>
      </c>
    </row>
    <row r="45" ht="13.5">
      <c r="A45" s="47" t="s">
        <v>33</v>
      </c>
    </row>
    <row r="46" ht="13.5">
      <c r="A46" s="47" t="s">
        <v>34</v>
      </c>
    </row>
  </sheetData>
  <sheetProtection password="95E1" sheet="1" objects="1" scenarios="1"/>
  <conditionalFormatting sqref="C10 C31:C33">
    <cfRule type="cellIs" priority="1" dxfId="1" operator="equal" stopIfTrue="1">
      <formula>0</formula>
    </cfRule>
    <cfRule type="cellIs" priority="2" dxfId="2" operator="equal" stopIfTrue="1">
      <formula>0</formula>
    </cfRule>
  </conditionalFormatting>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Jaume Padrés</dc:creator>
  <cp:keywords/>
  <dc:description/>
  <cp:lastModifiedBy>metbel</cp:lastModifiedBy>
  <cp:lastPrinted>2005-08-08T20:40:24Z</cp:lastPrinted>
  <dcterms:created xsi:type="dcterms:W3CDTF">2004-05-05T18:52:05Z</dcterms:created>
  <dcterms:modified xsi:type="dcterms:W3CDTF">2005-08-23T09:50:11Z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