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Fitxa tècnica" sheetId="1" r:id="rId1"/>
    <sheet name="Gràfic" sheetId="2" r:id="rId2"/>
    <sheet name="Instruccions" sheetId="3" r:id="rId3"/>
  </sheets>
  <definedNames>
    <definedName name="_xlnm.Print_Area" localSheetId="0">'Fitxa tècnica'!$B$1:$L$31</definedName>
  </definedNames>
  <calcPr fullCalcOnLoad="1"/>
</workbook>
</file>

<file path=xl/sharedStrings.xml><?xml version="1.0" encoding="utf-8"?>
<sst xmlns="http://schemas.openxmlformats.org/spreadsheetml/2006/main" count="67" uniqueCount="65">
  <si>
    <t>Recorregut</t>
  </si>
  <si>
    <t>Punt origen</t>
  </si>
  <si>
    <t>Alçada</t>
  </si>
  <si>
    <t>Punt destí</t>
  </si>
  <si>
    <t>Rumb</t>
  </si>
  <si>
    <t>Desnivell</t>
  </si>
  <si>
    <t>Longitud</t>
  </si>
  <si>
    <t>Observacions</t>
  </si>
  <si>
    <t>distància de pujada (metres/hora)</t>
  </si>
  <si>
    <t>distància longitud (metres/hora)</t>
  </si>
  <si>
    <t>correcció aplicada al temps (%)</t>
  </si>
  <si>
    <t>FITXA TÈCNICA</t>
  </si>
  <si>
    <t>Es calcula el temps segons desnivell i segons distància.</t>
  </si>
  <si>
    <t>Temps total(pujada) = el temps més llarg dels dos + ½ del temps més petit</t>
  </si>
  <si>
    <t>Temps total(baixada) = temps de pujada – 1/3 del temps de pujada.</t>
  </si>
  <si>
    <t>Sobre el càlcul final s’ha de carregar un 30 o un 40 %.</t>
  </si>
  <si>
    <t>Distància total (m)</t>
  </si>
  <si>
    <t>Temps total (minuts)</t>
  </si>
  <si>
    <t>Desnivell pujada (m)</t>
  </si>
  <si>
    <t>Desnivell baixada (m)</t>
  </si>
  <si>
    <t>temps desnivell</t>
  </si>
  <si>
    <t>temps per longitud</t>
  </si>
  <si>
    <t>temps pujada</t>
  </si>
  <si>
    <t>Variables full</t>
  </si>
  <si>
    <t>Valors defecte (Giroguies)</t>
  </si>
  <si>
    <t>INSTRUCCIONS</t>
  </si>
  <si>
    <t xml:space="preserve">El full està protegit de manera que només es pot escriure en els camps que estan en blanc. </t>
  </si>
  <si>
    <t>La resta de camps s'omplen automàticament amb fórmules.</t>
  </si>
  <si>
    <t>El full consta de dues parts la fitxa tècnica i el gràfic, a més d'aquesta pestanya d'instruccions.</t>
  </si>
  <si>
    <t>Al imprimir, imprimir només 1 fulla de la pestanya Fitxa tècnica</t>
  </si>
  <si>
    <t>Fitxa tècnica</t>
  </si>
  <si>
    <t>Gràfic</t>
  </si>
  <si>
    <t>El gràfic pinta el desnivell respecte la longitud total de la caminada (els dos eixos representats en metres)</t>
  </si>
  <si>
    <t>Es pinta automàticament a l'introduir els valors en la fitxa tècnica</t>
  </si>
  <si>
    <t>Perquè es mostri correctament el camp que acumula la longitud (columna N) no pot estar amagat</t>
  </si>
  <si>
    <r>
      <t xml:space="preserve">Per desprotegir el full fer-ho utilitzant el password </t>
    </r>
    <r>
      <rPr>
        <b/>
        <i/>
        <sz val="10"/>
        <rFont val="Book Antiqua"/>
        <family val="1"/>
      </rPr>
      <t>centpeus</t>
    </r>
    <r>
      <rPr>
        <sz val="10"/>
        <rFont val="Book Antiqua"/>
        <family val="1"/>
      </rPr>
      <t>.</t>
    </r>
  </si>
  <si>
    <t>Variables utilitzades en els càlculs de la fitxa (modificar segons velocitat del grup)</t>
  </si>
  <si>
    <t>fórmules utilitzades</t>
  </si>
  <si>
    <t>Descripció columnes</t>
  </si>
  <si>
    <t>les quatre columnes que queden en una altra pàgina serveixen per fer càlculs i no són rellevants</t>
  </si>
  <si>
    <t>Punt orígen - descripció del lloc d'orígen. Només omplir la primera fila la resta s'omplen amb la columna Punt destí de la fila anterior.</t>
  </si>
  <si>
    <r>
      <t xml:space="preserve">Punt destí - descripció de lloc de destí. Quan ja sigui l'últim tram s'ha d'especificar amb el literal </t>
    </r>
    <r>
      <rPr>
        <b/>
        <i/>
        <sz val="10"/>
        <rFont val="Book Antiqua"/>
        <family val="1"/>
      </rPr>
      <t>Final</t>
    </r>
    <r>
      <rPr>
        <sz val="10"/>
        <rFont val="Book Antiqua"/>
        <family val="1"/>
      </rPr>
      <t>, ja que o sinó s'arrosegaria a la següent columna punt orígen</t>
    </r>
  </si>
  <si>
    <t xml:space="preserve">Alçada - alçada en metres del lloc de destí. </t>
  </si>
  <si>
    <t>Alçada - alçada en metres del lloc d'origen. Només omplir la primera fila, la resta s'omple amb l'alçada del punt de destí de la fila anterior.</t>
  </si>
  <si>
    <t>Rumb - Rumb a a seguir fins al punt de destí traçat amb l'ajuda de la brúixola</t>
  </si>
  <si>
    <t>Desnivell - desnivell entre els dos punts del tram calculat automàticament</t>
  </si>
  <si>
    <t>Longitud - longitud aproximada entre els dos punts dels tram</t>
  </si>
  <si>
    <t>Observacions - comentaris adicionals que es vulguin posar al tram que s'està avaluant. Referències per quan s'estigui fent el camí.</t>
  </si>
  <si>
    <t>T.Tot</t>
  </si>
  <si>
    <t>T.Par</t>
  </si>
  <si>
    <t>T.Par - temps parcial calculat a partir de les dades introduïdes segons les variables informades</t>
  </si>
  <si>
    <t>T.Tot - temps total acumulat</t>
  </si>
  <si>
    <t>T.Real</t>
  </si>
  <si>
    <t>Etapa 39: ERRAZTU - URDAX</t>
  </si>
  <si>
    <t>Erratzu</t>
  </si>
  <si>
    <t>coll aipitze</t>
  </si>
  <si>
    <t>coll meaka</t>
  </si>
  <si>
    <t>urdax (Final)</t>
  </si>
  <si>
    <t>sumutsua</t>
  </si>
  <si>
    <t>col gorospil / Mugako</t>
  </si>
  <si>
    <t>Agafem diversos camins que surten del final del poble. No hi ha marques ni fites. No seguim ARP, ja que que va per un altre costat. Fem ruta més maca. Seguim camí empedrat, s'acaba en un femer. Pugem rampa (esquerre) fins a pista terrera. Els trencalls intentem anar sempre a la dreta. En un corva pronuncuiada cap a l'esquerre deixem la pista per fer drecera, passant pel mig del bosc i unes falgueres. Tornem a trobar la pista.</t>
  </si>
  <si>
    <t>Deixem pista agafant camí a la dreta, per une sfalgueres. Flanqueja.</t>
  </si>
  <si>
    <t>Agafem camí pel mig del bosc, pista molt fressada. Trobem pista de terra que ens portarà a la venta de sumutsua.</t>
  </si>
  <si>
    <t>Atravessem riu. Parada 30 minuts. Seguim pista bastant planera tto seguint el riu. Fins a trobar rètol Lezetako borda. La pista puja bastant depresa. En una primera cruïlla agafar dreta. Arribem a un coll des d'n es veueun les ventas.,a gafem pista dreta. Després de la primera venta agafem pista esquerre amb marques vermelles. Arribem parking venta Burkaitze. Seguim pista asfaltada agafem trencall esquerre (marques vermelles). Arribem coll Esteberen on deixem marques vermelles. Amb 15 minuts més arribem al coll Gorospil.</t>
  </si>
  <si>
    <t>Parada de 15 minuts. Seguim pista que planeja fins a trobar una que baixa a la dreta cap a un pinar. Amb la pista arribem a carretera nacional que va a Pamplona. Atrevessem la carretera i agafem un pista asfaltada que ens portarà a Urdax amb 10 minuts.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</si>
</sst>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 ?/60"/>
    <numFmt numFmtId="176" formatCode="#,##0.0"/>
    <numFmt numFmtId="177" formatCode="#,##0\ &quot;m&quot;"/>
  </numFmts>
  <fonts count="15">
    <font>
      <sz val="10"/>
      <name val="Arial"/>
      <family val="0"/>
    </font>
    <font>
      <b/>
      <sz val="10"/>
      <name val="Book Antiqua"/>
      <family val="1"/>
    </font>
    <font>
      <b/>
      <sz val="12"/>
      <name val="Book Antiqua"/>
      <family val="1"/>
    </font>
    <font>
      <sz val="10"/>
      <name val="Book Antiqua"/>
      <family val="1"/>
    </font>
    <font>
      <sz val="8"/>
      <name val="Arial"/>
      <family val="0"/>
    </font>
    <font>
      <b/>
      <sz val="8"/>
      <name val="Arial"/>
      <family val="0"/>
    </font>
    <font>
      <b/>
      <sz val="10"/>
      <color indexed="9"/>
      <name val="Book Antiqua"/>
      <family val="0"/>
    </font>
    <font>
      <sz val="10"/>
      <color indexed="63"/>
      <name val="Book Antiqua"/>
      <family val="0"/>
    </font>
    <font>
      <b/>
      <sz val="12"/>
      <color indexed="63"/>
      <name val="Book Antiqua"/>
      <family val="0"/>
    </font>
    <font>
      <b/>
      <u val="single"/>
      <sz val="16"/>
      <color indexed="63"/>
      <name val="Book Antiqua"/>
      <family val="0"/>
    </font>
    <font>
      <b/>
      <sz val="8"/>
      <color indexed="9"/>
      <name val="Book Antiqua"/>
      <family val="0"/>
    </font>
    <font>
      <b/>
      <u val="single"/>
      <sz val="14"/>
      <name val="Book Antiqua"/>
      <family val="1"/>
    </font>
    <font>
      <b/>
      <u val="single"/>
      <sz val="10"/>
      <name val="Book Antiqua"/>
      <family val="1"/>
    </font>
    <font>
      <b/>
      <i/>
      <sz val="10"/>
      <name val="Book Antiqua"/>
      <family val="1"/>
    </font>
    <font>
      <u val="single"/>
      <sz val="10"/>
      <name val="Book Antiqua"/>
      <family val="1"/>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color indexed="22"/>
      </bottom>
    </border>
    <border>
      <left style="double"/>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double"/>
      <top style="thin">
        <color indexed="22"/>
      </top>
      <bottom style="thin">
        <color indexed="22"/>
      </bottom>
    </border>
    <border>
      <left style="double"/>
      <right>
        <color indexed="63"/>
      </right>
      <top style="thin">
        <color indexed="22"/>
      </top>
      <bottom style="double"/>
    </border>
    <border>
      <left>
        <color indexed="63"/>
      </left>
      <right>
        <color indexed="63"/>
      </right>
      <top style="thin">
        <color indexed="22"/>
      </top>
      <bottom style="double">
        <color indexed="8"/>
      </bottom>
    </border>
    <border>
      <left>
        <color indexed="63"/>
      </left>
      <right>
        <color indexed="63"/>
      </right>
      <top style="thin">
        <color indexed="22"/>
      </top>
      <bottom style="double"/>
    </border>
    <border>
      <left>
        <color indexed="63"/>
      </left>
      <right style="double"/>
      <top style="thin">
        <color indexed="22"/>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3" fontId="1" fillId="3" borderId="0" xfId="0" applyNumberFormat="1" applyFont="1" applyFill="1" applyBorder="1" applyAlignment="1" applyProtection="1">
      <alignment horizontal="right"/>
      <protection/>
    </xf>
    <xf numFmtId="3" fontId="1" fillId="3" borderId="4" xfId="0" applyNumberFormat="1" applyFont="1" applyFill="1" applyBorder="1" applyAlignment="1" applyProtection="1">
      <alignment horizontal="right"/>
      <protection/>
    </xf>
    <xf numFmtId="0" fontId="6" fillId="2" borderId="5" xfId="0" applyFont="1" applyFill="1" applyBorder="1" applyAlignment="1" applyProtection="1">
      <alignment horizontal="left"/>
      <protection/>
    </xf>
    <xf numFmtId="0" fontId="6" fillId="2" borderId="6" xfId="0" applyFont="1" applyFill="1" applyBorder="1" applyAlignment="1" applyProtection="1">
      <alignment horizontal="left"/>
      <protection/>
    </xf>
    <xf numFmtId="0" fontId="7" fillId="0" borderId="7" xfId="0" applyFont="1" applyBorder="1" applyAlignment="1" applyProtection="1">
      <alignment horizontal="left" indent="1"/>
      <protection locked="0"/>
    </xf>
    <xf numFmtId="3" fontId="7" fillId="0" borderId="7" xfId="0" applyNumberFormat="1" applyFont="1" applyBorder="1" applyAlignment="1" applyProtection="1">
      <alignment/>
      <protection locked="0"/>
    </xf>
    <xf numFmtId="0" fontId="7" fillId="0" borderId="7" xfId="0" applyFont="1" applyBorder="1" applyAlignment="1" applyProtection="1">
      <alignment/>
      <protection locked="0"/>
    </xf>
    <xf numFmtId="3" fontId="7" fillId="3" borderId="7" xfId="0" applyNumberFormat="1" applyFont="1" applyFill="1" applyBorder="1" applyAlignment="1" applyProtection="1">
      <alignment/>
      <protection/>
    </xf>
    <xf numFmtId="0" fontId="7" fillId="3" borderId="8" xfId="0" applyNumberFormat="1" applyFont="1" applyFill="1" applyBorder="1" applyAlignment="1" applyProtection="1">
      <alignment horizontal="left"/>
      <protection/>
    </xf>
    <xf numFmtId="3" fontId="7" fillId="3" borderId="9" xfId="0" applyNumberFormat="1" applyFont="1" applyFill="1" applyBorder="1" applyAlignment="1" applyProtection="1">
      <alignment horizontal="right"/>
      <protection/>
    </xf>
    <xf numFmtId="0" fontId="7" fillId="0" borderId="9" xfId="0" applyFont="1" applyBorder="1" applyAlignment="1" applyProtection="1">
      <alignment horizontal="left" indent="1"/>
      <protection locked="0"/>
    </xf>
    <xf numFmtId="3" fontId="7" fillId="0" borderId="9" xfId="0" applyNumberFormat="1" applyFont="1" applyBorder="1" applyAlignment="1" applyProtection="1">
      <alignment/>
      <protection locked="0"/>
    </xf>
    <xf numFmtId="0" fontId="7" fillId="0" borderId="9" xfId="0" applyFont="1" applyBorder="1" applyAlignment="1" applyProtection="1">
      <alignment/>
      <protection locked="0"/>
    </xf>
    <xf numFmtId="3" fontId="7" fillId="3" borderId="9" xfId="0" applyNumberFormat="1" applyFont="1" applyFill="1" applyBorder="1" applyAlignment="1" applyProtection="1">
      <alignment/>
      <protection/>
    </xf>
    <xf numFmtId="0" fontId="7" fillId="0" borderId="10" xfId="0" applyFont="1" applyBorder="1" applyAlignment="1" applyProtection="1">
      <alignment/>
      <protection locked="0"/>
    </xf>
    <xf numFmtId="0" fontId="7" fillId="3" borderId="11" xfId="0" applyNumberFormat="1" applyFont="1" applyFill="1" applyBorder="1" applyAlignment="1" applyProtection="1">
      <alignment horizontal="left"/>
      <protection/>
    </xf>
    <xf numFmtId="3" fontId="7" fillId="3" borderId="12" xfId="0" applyNumberFormat="1" applyFont="1" applyFill="1" applyBorder="1" applyAlignment="1" applyProtection="1">
      <alignment horizontal="right"/>
      <protection/>
    </xf>
    <xf numFmtId="3" fontId="7" fillId="0" borderId="13" xfId="0" applyNumberFormat="1" applyFont="1" applyBorder="1" applyAlignment="1" applyProtection="1">
      <alignment/>
      <protection locked="0"/>
    </xf>
    <xf numFmtId="0" fontId="7" fillId="0" borderId="13" xfId="0" applyFont="1" applyBorder="1" applyAlignment="1" applyProtection="1">
      <alignment/>
      <protection locked="0"/>
    </xf>
    <xf numFmtId="3" fontId="7" fillId="3" borderId="13" xfId="0" applyNumberFormat="1" applyFont="1" applyFill="1" applyBorder="1" applyAlignment="1" applyProtection="1">
      <alignment/>
      <protection/>
    </xf>
    <xf numFmtId="0" fontId="7" fillId="0" borderId="14" xfId="0" applyFont="1" applyBorder="1" applyAlignment="1" applyProtection="1">
      <alignment/>
      <protection locked="0"/>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2" borderId="1" xfId="0" applyFont="1" applyFill="1" applyBorder="1" applyAlignment="1" applyProtection="1">
      <alignment horizontal="left"/>
      <protection/>
    </xf>
    <xf numFmtId="3" fontId="1" fillId="3" borderId="2" xfId="0" applyNumberFormat="1" applyFont="1" applyFill="1" applyBorder="1" applyAlignment="1" applyProtection="1">
      <alignment horizontal="right"/>
      <protection/>
    </xf>
    <xf numFmtId="0" fontId="0" fillId="3" borderId="3" xfId="0" applyFill="1" applyBorder="1" applyAlignment="1" applyProtection="1">
      <alignment/>
      <protection/>
    </xf>
    <xf numFmtId="175" fontId="3" fillId="3" borderId="15" xfId="0" applyNumberFormat="1" applyFont="1" applyFill="1" applyBorder="1" applyAlignment="1" applyProtection="1">
      <alignment horizontal="right"/>
      <protection/>
    </xf>
    <xf numFmtId="0" fontId="0" fillId="3" borderId="15" xfId="0" applyFill="1" applyBorder="1" applyAlignment="1" applyProtection="1">
      <alignment/>
      <protection/>
    </xf>
    <xf numFmtId="0" fontId="0" fillId="3" borderId="16" xfId="0" applyFill="1" applyBorder="1" applyAlignment="1" applyProtection="1">
      <alignment/>
      <protection/>
    </xf>
    <xf numFmtId="0" fontId="6" fillId="2" borderId="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2" fillId="0" borderId="0" xfId="0" applyFont="1" applyBorder="1" applyAlignment="1" applyProtection="1">
      <alignment horizontal="center"/>
      <protection/>
    </xf>
    <xf numFmtId="176" fontId="7" fillId="0" borderId="8" xfId="0" applyNumberFormat="1" applyFont="1" applyBorder="1" applyAlignment="1" applyProtection="1">
      <alignment/>
      <protection/>
    </xf>
    <xf numFmtId="176" fontId="7" fillId="0" borderId="7" xfId="0" applyNumberFormat="1" applyFont="1" applyBorder="1" applyAlignment="1" applyProtection="1">
      <alignment/>
      <protection/>
    </xf>
    <xf numFmtId="3" fontId="7" fillId="0" borderId="17" xfId="0" applyNumberFormat="1" applyFont="1" applyBorder="1" applyAlignment="1" applyProtection="1">
      <alignment/>
      <protection/>
    </xf>
    <xf numFmtId="3" fontId="7" fillId="0" borderId="13" xfId="0" applyNumberFormat="1" applyFont="1" applyBorder="1" applyAlignment="1" applyProtection="1">
      <alignment/>
      <protection/>
    </xf>
    <xf numFmtId="0" fontId="7" fillId="0" borderId="14" xfId="0" applyFont="1" applyBorder="1" applyAlignment="1" applyProtection="1">
      <alignment/>
      <protection/>
    </xf>
    <xf numFmtId="3" fontId="7" fillId="0" borderId="11" xfId="0" applyNumberFormat="1" applyFont="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3" fontId="7" fillId="3" borderId="9" xfId="0" applyNumberFormat="1" applyFont="1" applyFill="1" applyBorder="1" applyAlignment="1" applyProtection="1">
      <alignment horizontal="right"/>
      <protection/>
    </xf>
    <xf numFmtId="0" fontId="14" fillId="0" borderId="0" xfId="0" applyFont="1" applyAlignment="1">
      <alignment/>
    </xf>
    <xf numFmtId="0" fontId="3" fillId="4" borderId="0" xfId="0" applyFont="1" applyFill="1" applyAlignment="1">
      <alignment/>
    </xf>
    <xf numFmtId="0" fontId="1" fillId="0" borderId="0" xfId="0" applyFont="1" applyAlignment="1">
      <alignment/>
    </xf>
    <xf numFmtId="0" fontId="3" fillId="5" borderId="0" xfId="0" applyFont="1" applyFill="1" applyAlignment="1" applyProtection="1">
      <alignment/>
      <protection locked="0"/>
    </xf>
    <xf numFmtId="3" fontId="7" fillId="2" borderId="9" xfId="0" applyNumberFormat="1" applyFont="1" applyFill="1" applyBorder="1" applyAlignment="1" applyProtection="1">
      <alignment/>
      <protection/>
    </xf>
    <xf numFmtId="0" fontId="7" fillId="0" borderId="17" xfId="0" applyFont="1" applyBorder="1" applyAlignment="1" applyProtection="1">
      <alignment/>
      <protection locked="0"/>
    </xf>
    <xf numFmtId="3" fontId="3" fillId="0" borderId="9" xfId="0" applyNumberFormat="1" applyFont="1" applyBorder="1" applyAlignment="1" applyProtection="1">
      <alignment/>
      <protection locked="0"/>
    </xf>
    <xf numFmtId="176" fontId="3" fillId="0" borderId="8" xfId="0" applyNumberFormat="1" applyFont="1" applyBorder="1" applyAlignment="1" applyProtection="1">
      <alignment/>
      <protection/>
    </xf>
    <xf numFmtId="176" fontId="3" fillId="0" borderId="7" xfId="0" applyNumberFormat="1" applyFont="1" applyBorder="1" applyAlignment="1" applyProtection="1">
      <alignment/>
      <protection/>
    </xf>
    <xf numFmtId="3" fontId="3" fillId="0" borderId="17" xfId="0" applyNumberFormat="1" applyFont="1" applyBorder="1" applyAlignment="1" applyProtection="1">
      <alignment/>
      <protection/>
    </xf>
    <xf numFmtId="0" fontId="0" fillId="0" borderId="0" xfId="0" applyFont="1" applyAlignment="1" applyProtection="1">
      <alignment/>
      <protection/>
    </xf>
    <xf numFmtId="0" fontId="3" fillId="0" borderId="8" xfId="0" applyNumberFormat="1" applyFont="1" applyFill="1" applyBorder="1" applyAlignment="1" applyProtection="1">
      <alignment horizontal="left"/>
      <protection locked="0"/>
    </xf>
    <xf numFmtId="0" fontId="3" fillId="0" borderId="7" xfId="0" applyFont="1" applyBorder="1" applyAlignment="1" applyProtection="1">
      <alignment horizontal="left" indent="1"/>
      <protection locked="0"/>
    </xf>
    <xf numFmtId="3" fontId="3" fillId="0" borderId="7" xfId="0" applyNumberFormat="1" applyFont="1" applyBorder="1" applyAlignment="1" applyProtection="1">
      <alignment/>
      <protection locked="0"/>
    </xf>
    <xf numFmtId="0" fontId="3" fillId="0" borderId="7" xfId="0" applyFont="1" applyBorder="1" applyAlignment="1" applyProtection="1">
      <alignment/>
      <protection locked="0"/>
    </xf>
    <xf numFmtId="3" fontId="3" fillId="3" borderId="7" xfId="0" applyNumberFormat="1" applyFont="1" applyFill="1" applyBorder="1" applyAlignment="1" applyProtection="1">
      <alignment/>
      <protection/>
    </xf>
    <xf numFmtId="0" fontId="3" fillId="0" borderId="17" xfId="0" applyFont="1" applyBorder="1" applyAlignment="1" applyProtection="1">
      <alignment/>
      <protection locked="0"/>
    </xf>
    <xf numFmtId="0" fontId="3" fillId="3" borderId="8" xfId="0" applyNumberFormat="1" applyFont="1" applyFill="1" applyBorder="1" applyAlignment="1" applyProtection="1">
      <alignment horizontal="left"/>
      <protection/>
    </xf>
    <xf numFmtId="3" fontId="3" fillId="3" borderId="9" xfId="0" applyNumberFormat="1" applyFont="1" applyFill="1" applyBorder="1" applyAlignment="1" applyProtection="1">
      <alignment horizontal="right"/>
      <protection/>
    </xf>
    <xf numFmtId="0" fontId="3" fillId="0" borderId="9" xfId="0" applyFont="1" applyBorder="1" applyAlignment="1" applyProtection="1">
      <alignment horizontal="left" indent="1"/>
      <protection locked="0"/>
    </xf>
    <xf numFmtId="3" fontId="3" fillId="0" borderId="9" xfId="0" applyNumberFormat="1" applyFont="1" applyBorder="1" applyAlignment="1" applyProtection="1">
      <alignment/>
      <protection locked="0"/>
    </xf>
    <xf numFmtId="0" fontId="3" fillId="0" borderId="9" xfId="0" applyFont="1" applyBorder="1" applyAlignment="1" applyProtection="1">
      <alignment/>
      <protection locked="0"/>
    </xf>
    <xf numFmtId="3" fontId="3" fillId="3" borderId="9" xfId="0" applyNumberFormat="1" applyFont="1" applyFill="1" applyBorder="1" applyAlignment="1" applyProtection="1">
      <alignment/>
      <protection/>
    </xf>
    <xf numFmtId="0" fontId="3" fillId="0" borderId="10" xfId="0" applyFont="1" applyBorder="1" applyAlignment="1" applyProtection="1">
      <alignment/>
      <protection locked="0"/>
    </xf>
    <xf numFmtId="0" fontId="9" fillId="0" borderId="0" xfId="0" applyFont="1" applyAlignment="1" applyProtection="1">
      <alignment horizontal="center"/>
      <protection/>
    </xf>
    <xf numFmtId="0" fontId="8" fillId="6" borderId="18" xfId="0" applyFont="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3">
    <dxf>
      <font>
        <color rgb="FFFFFFFF"/>
      </font>
      <border/>
    </dxf>
    <dxf>
      <font>
        <color rgb="FFCCFFFF"/>
      </font>
      <border/>
    </dxf>
    <dxf>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97"/>
          <c:w val="0.9515"/>
          <c:h val="0.8502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xVal>
            <c:numRef>
              <c:f>'Fitxa tècnica'!$P$6:$P$26</c:f>
              <c:numCache>
                <c:ptCount val="21"/>
                <c:pt idx="0">
                  <c:v>0</c:v>
                </c:pt>
                <c:pt idx="1">
                  <c:v>2200</c:v>
                </c:pt>
                <c:pt idx="2">
                  <c:v>3800</c:v>
                </c:pt>
                <c:pt idx="3">
                  <c:v>10600</c:v>
                </c:pt>
                <c:pt idx="4">
                  <c:v>16800</c:v>
                </c:pt>
                <c:pt idx="5">
                  <c:v>21800</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xVal>
          <c:yVal>
            <c:numRef>
              <c:f>'Fitxa tècnica'!$E$6:$E$26</c:f>
              <c:numCache>
                <c:ptCount val="21"/>
                <c:pt idx="0">
                  <c:v>300</c:v>
                </c:pt>
                <c:pt idx="1">
                  <c:v>684</c:v>
                </c:pt>
                <c:pt idx="2">
                  <c:v>740</c:v>
                </c:pt>
                <c:pt idx="3">
                  <c:v>160</c:v>
                </c:pt>
                <c:pt idx="4">
                  <c:v>640</c:v>
                </c:pt>
                <c:pt idx="5">
                  <c:v>100</c:v>
                </c:pt>
              </c:numCache>
            </c:numRef>
          </c:yVal>
          <c:smooth val="1"/>
        </c:ser>
        <c:axId val="64485880"/>
        <c:axId val="43502009"/>
      </c:scatterChart>
      <c:valAx>
        <c:axId val="64485880"/>
        <c:scaling>
          <c:orientation val="minMax"/>
        </c:scaling>
        <c:axPos val="b"/>
        <c:title>
          <c:tx>
            <c:rich>
              <a:bodyPr vert="horz" rot="0" anchor="ctr"/>
              <a:lstStyle/>
              <a:p>
                <a:pPr algn="ctr">
                  <a:defRPr/>
                </a:pPr>
                <a:r>
                  <a:rPr lang="en-US" cap="none" sz="800" b="1" i="0" u="none" baseline="0">
                    <a:latin typeface="Arial"/>
                    <a:ea typeface="Arial"/>
                    <a:cs typeface="Arial"/>
                  </a:rPr>
                  <a:t>longitud (mts)</a:t>
                </a:r>
              </a:p>
            </c:rich>
          </c:tx>
          <c:layout/>
          <c:overlay val="0"/>
          <c:spPr>
            <a:noFill/>
            <a:ln>
              <a:noFill/>
            </a:ln>
          </c:spPr>
        </c:title>
        <c:delete val="0"/>
        <c:numFmt formatCode="General" sourceLinked="1"/>
        <c:majorTickMark val="out"/>
        <c:minorTickMark val="none"/>
        <c:tickLblPos val="nextTo"/>
        <c:crossAx val="43502009"/>
        <c:crosses val="autoZero"/>
        <c:crossBetween val="midCat"/>
        <c:dispUnits/>
      </c:valAx>
      <c:valAx>
        <c:axId val="43502009"/>
        <c:scaling>
          <c:orientation val="minMax"/>
        </c:scaling>
        <c:axPos val="l"/>
        <c:title>
          <c:tx>
            <c:rich>
              <a:bodyPr vert="horz" rot="-5400000" anchor="ctr"/>
              <a:lstStyle/>
              <a:p>
                <a:pPr algn="ctr">
                  <a:defRPr/>
                </a:pPr>
                <a:r>
                  <a:rPr lang="en-US" cap="none" sz="800" b="1" i="0" u="none" baseline="0">
                    <a:latin typeface="Arial"/>
                    <a:ea typeface="Arial"/>
                    <a:cs typeface="Arial"/>
                  </a:rPr>
                  <a:t>alçada (mts)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485880"/>
        <c:crosses val="autoZero"/>
        <c:crossBetween val="midCat"/>
        <c:dispUnits/>
      </c:valAx>
      <c:spPr>
        <a:gradFill rotWithShape="1">
          <a:gsLst>
            <a:gs pos="0">
              <a:srgbClr val="D3D3D3"/>
            </a:gs>
            <a:gs pos="100000">
              <a:srgbClr val="FFFFFF"/>
            </a:gs>
          </a:gsLst>
          <a:lin ang="18900000" scaled="1"/>
        </a:gradFill>
        <a:ln w="12700">
          <a:solidFill>
            <a:srgbClr val="C0C0C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480314960629921" right="0.7480314960629921" top="0.984251968503937" bottom="0.984251968503937" header="0" footer="0"/>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123825</xdr:colOff>
      <xdr:row>26</xdr:row>
      <xdr:rowOff>104775</xdr:rowOff>
    </xdr:from>
    <xdr:to>
      <xdr:col>12</xdr:col>
      <xdr:colOff>19050</xdr:colOff>
      <xdr:row>31</xdr:row>
      <xdr:rowOff>0</xdr:rowOff>
    </xdr:to>
    <xdr:pic>
      <xdr:nvPicPr>
        <xdr:cNvPr id="1" name="Picture 1"/>
        <xdr:cNvPicPr preferRelativeResize="1">
          <a:picLocks noChangeAspect="1"/>
        </xdr:cNvPicPr>
      </xdr:nvPicPr>
      <xdr:blipFill>
        <a:blip r:embed="rId1"/>
        <a:stretch>
          <a:fillRect/>
        </a:stretch>
      </xdr:blipFill>
      <xdr:spPr>
        <a:xfrm>
          <a:off x="7467600" y="6172200"/>
          <a:ext cx="19431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62650"/>
    <xdr:graphicFrame>
      <xdr:nvGraphicFramePr>
        <xdr:cNvPr id="1" name="Shape 1025"/>
        <xdr:cNvGraphicFramePr/>
      </xdr:nvGraphicFramePr>
      <xdr:xfrm>
        <a:off x="0" y="0"/>
        <a:ext cx="8677275" cy="5962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31"/>
  <sheetViews>
    <sheetView showGridLines="0" tabSelected="1" zoomScale="75" zoomScaleNormal="75" workbookViewId="0" topLeftCell="A1">
      <selection activeCell="L7" sqref="L7"/>
    </sheetView>
  </sheetViews>
  <sheetFormatPr defaultColWidth="11.421875" defaultRowHeight="12.75" outlineLevelCol="1"/>
  <cols>
    <col min="1" max="1" width="2.140625" style="1" customWidth="1"/>
    <col min="2" max="2" width="23.57421875" style="1" customWidth="1"/>
    <col min="3" max="3" width="8.140625" style="1" customWidth="1"/>
    <col min="4" max="4" width="23.421875" style="1" customWidth="1"/>
    <col min="5" max="5" width="8.00390625" style="1" customWidth="1"/>
    <col min="6" max="6" width="7.28125" style="1" customWidth="1"/>
    <col min="7" max="7" width="10.28125" style="1" customWidth="1"/>
    <col min="8" max="8" width="8.28125" style="1" customWidth="1"/>
    <col min="9" max="9" width="6.28125" style="1" customWidth="1"/>
    <col min="10" max="10" width="6.57421875" style="1" customWidth="1"/>
    <col min="11" max="11" width="6.140625" style="1" customWidth="1"/>
    <col min="12" max="12" width="30.7109375" style="1" customWidth="1"/>
    <col min="13" max="13" width="13.28125" style="1" customWidth="1" outlineLevel="1"/>
    <col min="14" max="14" width="16.57421875" style="1" customWidth="1" outlineLevel="1"/>
    <col min="15" max="15" width="12.421875" style="1" customWidth="1" outlineLevel="1"/>
    <col min="16" max="16" width="9.28125" style="1" customWidth="1" outlineLevel="1"/>
    <col min="17" max="16384" width="11.421875" style="1" customWidth="1"/>
  </cols>
  <sheetData>
    <row r="1" spans="2:12" ht="19.5" customHeight="1">
      <c r="B1" s="74" t="s">
        <v>11</v>
      </c>
      <c r="C1" s="74"/>
      <c r="D1" s="74"/>
      <c r="E1" s="74"/>
      <c r="F1" s="74"/>
      <c r="G1" s="74"/>
      <c r="H1" s="74"/>
      <c r="I1" s="74"/>
      <c r="J1" s="74"/>
      <c r="K1" s="74"/>
      <c r="L1" s="74"/>
    </row>
    <row r="2" ht="15" customHeight="1">
      <c r="C2" s="2"/>
    </row>
    <row r="3" spans="2:11" ht="15" customHeight="1">
      <c r="B3" s="27" t="s">
        <v>0</v>
      </c>
      <c r="C3" s="75" t="s">
        <v>53</v>
      </c>
      <c r="D3" s="76"/>
      <c r="E3" s="76"/>
      <c r="F3" s="76"/>
      <c r="G3" s="76"/>
      <c r="H3" s="76"/>
      <c r="I3" s="76"/>
      <c r="J3" s="76"/>
      <c r="K3" s="77"/>
    </row>
    <row r="4" spans="2:11" ht="15" customHeight="1" thickBot="1">
      <c r="B4" s="28"/>
      <c r="C4" s="39"/>
      <c r="G4" s="39"/>
      <c r="H4" s="39"/>
      <c r="I4" s="39"/>
      <c r="J4" s="39"/>
      <c r="K4" s="39"/>
    </row>
    <row r="5" spans="2:16" ht="19.5" customHeight="1" thickTop="1">
      <c r="B5" s="3" t="s">
        <v>1</v>
      </c>
      <c r="C5" s="4" t="s">
        <v>2</v>
      </c>
      <c r="D5" s="4" t="s">
        <v>3</v>
      </c>
      <c r="E5" s="35" t="s">
        <v>2</v>
      </c>
      <c r="F5" s="35" t="s">
        <v>4</v>
      </c>
      <c r="G5" s="35" t="s">
        <v>5</v>
      </c>
      <c r="H5" s="35" t="s">
        <v>6</v>
      </c>
      <c r="I5" s="35" t="s">
        <v>49</v>
      </c>
      <c r="J5" s="35" t="s">
        <v>48</v>
      </c>
      <c r="K5" s="35" t="s">
        <v>52</v>
      </c>
      <c r="L5" s="5" t="s">
        <v>7</v>
      </c>
      <c r="M5" s="36" t="s">
        <v>20</v>
      </c>
      <c r="N5" s="37" t="s">
        <v>21</v>
      </c>
      <c r="O5" s="37" t="s">
        <v>22</v>
      </c>
      <c r="P5" s="38" t="s">
        <v>6</v>
      </c>
    </row>
    <row r="6" spans="2:16" ht="3.75" customHeight="1">
      <c r="B6" s="54"/>
      <c r="C6" s="54"/>
      <c r="D6" s="54" t="str">
        <f>B7</f>
        <v>Erratzu</v>
      </c>
      <c r="E6" s="54">
        <f>C7</f>
        <v>300</v>
      </c>
      <c r="F6" s="54"/>
      <c r="G6" s="54"/>
      <c r="H6" s="54"/>
      <c r="I6" s="54"/>
      <c r="J6" s="54"/>
      <c r="K6" s="54"/>
      <c r="L6" s="54"/>
      <c r="M6" s="54"/>
      <c r="N6" s="54"/>
      <c r="O6" s="54"/>
      <c r="P6" s="54">
        <v>0</v>
      </c>
    </row>
    <row r="7" spans="2:16" s="60" customFormat="1" ht="19.5" customHeight="1">
      <c r="B7" s="61" t="s">
        <v>54</v>
      </c>
      <c r="C7" s="56">
        <v>300</v>
      </c>
      <c r="D7" s="62" t="s">
        <v>55</v>
      </c>
      <c r="E7" s="63">
        <v>684</v>
      </c>
      <c r="F7" s="64"/>
      <c r="G7" s="65">
        <f>E7-C7</f>
        <v>384</v>
      </c>
      <c r="H7" s="63">
        <v>2200</v>
      </c>
      <c r="I7" s="65">
        <f>IF(G7&gt;=0,O7*(100+Instruccions!B33)/100,(O7*2/3)*(100+Instruccions!B33)/100)</f>
        <v>99.12</v>
      </c>
      <c r="J7" s="65">
        <f>I7</f>
        <v>99.12</v>
      </c>
      <c r="K7" s="56"/>
      <c r="L7" s="66" t="s">
        <v>60</v>
      </c>
      <c r="M7" s="57">
        <f>(ABS(G7)/Instruccions!B31*60)</f>
        <v>57.599999999999994</v>
      </c>
      <c r="N7" s="58">
        <f>(H7/Instruccions!B32*60)</f>
        <v>26.4</v>
      </c>
      <c r="O7" s="58">
        <f>IF(M7&gt;=N7,M7+(N7/2),N7+(M7/2))</f>
        <v>70.8</v>
      </c>
      <c r="P7" s="59">
        <f>H7</f>
        <v>2200</v>
      </c>
    </row>
    <row r="8" spans="2:16" ht="19.5" customHeight="1">
      <c r="B8" s="14" t="str">
        <f>IF(D7="","",IF(ISERROR(SEARCH("Final",D7))=TRUE,D7,""))</f>
        <v>coll aipitze</v>
      </c>
      <c r="C8" s="15">
        <f aca="true" t="shared" si="0" ref="C8:C16">IF(B8="",0,E7)</f>
        <v>684</v>
      </c>
      <c r="D8" s="10" t="s">
        <v>56</v>
      </c>
      <c r="E8" s="11">
        <v>740</v>
      </c>
      <c r="F8" s="12"/>
      <c r="G8" s="13">
        <f>E8-C8</f>
        <v>56</v>
      </c>
      <c r="H8" s="11">
        <v>1600</v>
      </c>
      <c r="I8" s="13">
        <f>IF(G8&gt;=0,O8*(100+Instruccions!B34)/100,(O8*2/3)*(100+Instruccions!B34)/100)</f>
        <v>23.4</v>
      </c>
      <c r="J8" s="19">
        <f aca="true" t="shared" si="1" ref="J8:J26">IF(I8=0,0,I8+J7)</f>
        <v>122.52000000000001</v>
      </c>
      <c r="K8" s="17">
        <v>95</v>
      </c>
      <c r="L8" s="55" t="s">
        <v>61</v>
      </c>
      <c r="M8" s="40">
        <f>(ABS(G8)/Instruccions!B31*60)</f>
        <v>8.4</v>
      </c>
      <c r="N8" s="41">
        <f>(H8/Instruccions!B32*60)</f>
        <v>19.2</v>
      </c>
      <c r="O8" s="41">
        <f aca="true" t="shared" si="2" ref="O8:O26">IF(M8&gt;=N8,M8+(N8/2),N8+(M8/2))</f>
        <v>23.4</v>
      </c>
      <c r="P8" s="42">
        <f aca="true" t="shared" si="3" ref="P8:P26">IF(H8=0,NA(),H8+P7)</f>
        <v>3800</v>
      </c>
    </row>
    <row r="9" spans="2:16" ht="19.5" customHeight="1">
      <c r="B9" s="14" t="str">
        <f aca="true" t="shared" si="4" ref="B9:B26">IF(D8="","",IF(ISERROR(SEARCH("Final",D8))=TRUE,D8,""))</f>
        <v>coll meaka</v>
      </c>
      <c r="C9" s="15">
        <f t="shared" si="0"/>
        <v>740</v>
      </c>
      <c r="D9" s="16" t="s">
        <v>58</v>
      </c>
      <c r="E9" s="17">
        <v>160</v>
      </c>
      <c r="F9" s="18"/>
      <c r="G9" s="19">
        <f aca="true" t="shared" si="5" ref="G9:G26">E9-C9</f>
        <v>-580</v>
      </c>
      <c r="H9" s="17">
        <v>6800</v>
      </c>
      <c r="I9" s="19">
        <f>IF(G9&gt;=0,O9*(100+Instruccions!B33)/100,(O9*2/3)*(100+Instruccions!B33)/100)</f>
        <v>119.28</v>
      </c>
      <c r="J9" s="19">
        <f t="shared" si="1"/>
        <v>241.8</v>
      </c>
      <c r="K9" s="17">
        <v>255</v>
      </c>
      <c r="L9" s="20" t="s">
        <v>62</v>
      </c>
      <c r="M9" s="40">
        <f>(ABS(G9)/Instruccions!B31*60)</f>
        <v>87</v>
      </c>
      <c r="N9" s="41">
        <f>(H9/Instruccions!B32*60)</f>
        <v>81.60000000000001</v>
      </c>
      <c r="O9" s="41">
        <f t="shared" si="2"/>
        <v>127.80000000000001</v>
      </c>
      <c r="P9" s="42">
        <f t="shared" si="3"/>
        <v>10600</v>
      </c>
    </row>
    <row r="10" spans="2:16" ht="19.5" customHeight="1">
      <c r="B10" s="14" t="str">
        <f t="shared" si="4"/>
        <v>sumutsua</v>
      </c>
      <c r="C10" s="15">
        <f t="shared" si="0"/>
        <v>160</v>
      </c>
      <c r="D10" s="16" t="s">
        <v>59</v>
      </c>
      <c r="E10" s="17">
        <v>640</v>
      </c>
      <c r="F10" s="18"/>
      <c r="G10" s="19">
        <f t="shared" si="5"/>
        <v>480</v>
      </c>
      <c r="H10" s="17">
        <v>6200</v>
      </c>
      <c r="I10" s="19">
        <f>IF(G10&gt;=0,O10*(100+Instruccions!B33)/100,(O10*2/3)*(100+Instruccions!B33)/100)</f>
        <v>154.56</v>
      </c>
      <c r="J10" s="19">
        <f t="shared" si="1"/>
        <v>396.36</v>
      </c>
      <c r="K10" s="17">
        <v>400</v>
      </c>
      <c r="L10" s="20" t="s">
        <v>63</v>
      </c>
      <c r="M10" s="40">
        <f>(ABS(G10)/Instruccions!B31*60)</f>
        <v>72</v>
      </c>
      <c r="N10" s="41">
        <f>(H10/Instruccions!B32*60)</f>
        <v>74.4</v>
      </c>
      <c r="O10" s="41">
        <f t="shared" si="2"/>
        <v>110.4</v>
      </c>
      <c r="P10" s="42">
        <f t="shared" si="3"/>
        <v>16800</v>
      </c>
    </row>
    <row r="11" spans="2:16" s="60" customFormat="1" ht="19.5" customHeight="1">
      <c r="B11" s="67" t="str">
        <f t="shared" si="4"/>
        <v>col gorospil / Mugako</v>
      </c>
      <c r="C11" s="68">
        <f t="shared" si="0"/>
        <v>640</v>
      </c>
      <c r="D11" s="69" t="s">
        <v>57</v>
      </c>
      <c r="E11" s="56">
        <v>100</v>
      </c>
      <c r="F11" s="71"/>
      <c r="G11" s="72">
        <f t="shared" si="5"/>
        <v>-540</v>
      </c>
      <c r="H11" s="56">
        <v>5000</v>
      </c>
      <c r="I11" s="72">
        <f>IF(G11&gt;=0,O11*(100+Instruccions!B33)/100,(O11*2/3)*(100+Instruccions!B33)/100)</f>
        <v>103.6</v>
      </c>
      <c r="J11" s="72">
        <f t="shared" si="1"/>
        <v>499.96000000000004</v>
      </c>
      <c r="K11" s="56">
        <v>505</v>
      </c>
      <c r="L11" s="73" t="s">
        <v>64</v>
      </c>
      <c r="M11" s="57">
        <f>(ABS(G11)/Instruccions!B31*60)</f>
        <v>81</v>
      </c>
      <c r="N11" s="58">
        <f>(H11/Instruccions!B32*60)</f>
        <v>60</v>
      </c>
      <c r="O11" s="58">
        <f t="shared" si="2"/>
        <v>111</v>
      </c>
      <c r="P11" s="59">
        <f t="shared" si="3"/>
        <v>21800</v>
      </c>
    </row>
    <row r="12" spans="2:16" s="60" customFormat="1" ht="19.5" customHeight="1">
      <c r="B12" s="67">
        <f t="shared" si="4"/>
      </c>
      <c r="C12" s="68">
        <f t="shared" si="0"/>
        <v>0</v>
      </c>
      <c r="D12" s="69"/>
      <c r="E12" s="70"/>
      <c r="F12" s="71"/>
      <c r="G12" s="72">
        <f t="shared" si="5"/>
        <v>0</v>
      </c>
      <c r="H12" s="70"/>
      <c r="I12" s="72">
        <f>IF(G12&gt;=0,O12*(100+Instruccions!B33)/100,(O12*2/3)*(100+Instruccions!B33)/100)</f>
        <v>0</v>
      </c>
      <c r="J12" s="72">
        <f t="shared" si="1"/>
        <v>0</v>
      </c>
      <c r="K12" s="56"/>
      <c r="L12" s="73"/>
      <c r="M12" s="57">
        <f>(ABS(G12)/Instruccions!B31*60)</f>
        <v>0</v>
      </c>
      <c r="N12" s="58">
        <f>(H12/Instruccions!B32*60)</f>
        <v>0</v>
      </c>
      <c r="O12" s="58">
        <f t="shared" si="2"/>
        <v>0</v>
      </c>
      <c r="P12" s="59" t="e">
        <f t="shared" si="3"/>
        <v>#N/A</v>
      </c>
    </row>
    <row r="13" spans="2:16" ht="19.5" customHeight="1">
      <c r="B13" s="14">
        <f t="shared" si="4"/>
      </c>
      <c r="C13" s="15">
        <f t="shared" si="0"/>
        <v>0</v>
      </c>
      <c r="D13" s="16"/>
      <c r="E13" s="17"/>
      <c r="F13" s="18"/>
      <c r="G13" s="19">
        <f t="shared" si="5"/>
        <v>0</v>
      </c>
      <c r="H13" s="17"/>
      <c r="I13" s="19">
        <f>IF(G13&gt;=0,O13*(100+Instruccions!B33)/100,(O13*2/3)*(100+Instruccions!B33)/100)</f>
        <v>0</v>
      </c>
      <c r="J13" s="19">
        <f t="shared" si="1"/>
        <v>0</v>
      </c>
      <c r="K13" s="17"/>
      <c r="L13" s="20"/>
      <c r="M13" s="40">
        <f>(ABS(G13)/Instruccions!B31*60)</f>
        <v>0</v>
      </c>
      <c r="N13" s="41">
        <f>(H13/Instruccions!B32*60)</f>
        <v>0</v>
      </c>
      <c r="O13" s="41">
        <f t="shared" si="2"/>
        <v>0</v>
      </c>
      <c r="P13" s="42" t="e">
        <f t="shared" si="3"/>
        <v>#N/A</v>
      </c>
    </row>
    <row r="14" spans="2:16" ht="19.5" customHeight="1">
      <c r="B14" s="14">
        <f t="shared" si="4"/>
      </c>
      <c r="C14" s="15">
        <f t="shared" si="0"/>
        <v>0</v>
      </c>
      <c r="D14" s="16"/>
      <c r="E14" s="17"/>
      <c r="F14" s="18"/>
      <c r="G14" s="19">
        <f t="shared" si="5"/>
        <v>0</v>
      </c>
      <c r="H14" s="17"/>
      <c r="I14" s="19">
        <f>IF(G14&gt;=0,O14*(100+Instruccions!B33)/100,(O14*2/3)*(100+Instruccions!B33)/100)</f>
        <v>0</v>
      </c>
      <c r="J14" s="19">
        <f t="shared" si="1"/>
        <v>0</v>
      </c>
      <c r="K14" s="17"/>
      <c r="L14" s="17"/>
      <c r="M14" s="40">
        <f>(ABS(G14)/Instruccions!B31*60)</f>
        <v>0</v>
      </c>
      <c r="N14" s="41">
        <f>(H14/Instruccions!B32*60)</f>
        <v>0</v>
      </c>
      <c r="O14" s="41">
        <f t="shared" si="2"/>
        <v>0</v>
      </c>
      <c r="P14" s="42" t="e">
        <f t="shared" si="3"/>
        <v>#N/A</v>
      </c>
    </row>
    <row r="15" spans="2:16" ht="19.5" customHeight="1">
      <c r="B15" s="14">
        <f t="shared" si="4"/>
      </c>
      <c r="C15" s="15">
        <f t="shared" si="0"/>
        <v>0</v>
      </c>
      <c r="D15" s="16"/>
      <c r="E15" s="17"/>
      <c r="F15" s="18"/>
      <c r="G15" s="19">
        <f t="shared" si="5"/>
        <v>0</v>
      </c>
      <c r="H15" s="17"/>
      <c r="I15" s="19">
        <f>IF(G15&gt;=0,O15*(100+Instruccions!B33)/100,(O15*2/3)*(100+Instruccions!B33)/100)</f>
        <v>0</v>
      </c>
      <c r="J15" s="19">
        <f t="shared" si="1"/>
        <v>0</v>
      </c>
      <c r="K15" s="17"/>
      <c r="L15" s="17"/>
      <c r="M15" s="40">
        <f>(ABS(G15)/Instruccions!B31*60)</f>
        <v>0</v>
      </c>
      <c r="N15" s="41">
        <f>(H15/Instruccions!B32*60)</f>
        <v>0</v>
      </c>
      <c r="O15" s="41">
        <f t="shared" si="2"/>
        <v>0</v>
      </c>
      <c r="P15" s="42" t="e">
        <f t="shared" si="3"/>
        <v>#N/A</v>
      </c>
    </row>
    <row r="16" spans="2:16" ht="19.5" customHeight="1">
      <c r="B16" s="14">
        <f t="shared" si="4"/>
      </c>
      <c r="C16" s="15">
        <f t="shared" si="0"/>
        <v>0</v>
      </c>
      <c r="D16" s="16"/>
      <c r="E16" s="17"/>
      <c r="F16" s="18"/>
      <c r="G16" s="19">
        <f t="shared" si="5"/>
        <v>0</v>
      </c>
      <c r="H16" s="17"/>
      <c r="I16" s="19">
        <f>IF(G16&gt;=0,O16*(100+Instruccions!B33)/100,(O16*2/3)*(100+Instruccions!B33)/100)</f>
        <v>0</v>
      </c>
      <c r="J16" s="19">
        <f t="shared" si="1"/>
        <v>0</v>
      </c>
      <c r="K16" s="17"/>
      <c r="L16" s="20"/>
      <c r="M16" s="40">
        <f>(ABS(G16)/Instruccions!B31*60)</f>
        <v>0</v>
      </c>
      <c r="N16" s="41">
        <f>(H16/Instruccions!B32*60)</f>
        <v>0</v>
      </c>
      <c r="O16" s="41">
        <f t="shared" si="2"/>
        <v>0</v>
      </c>
      <c r="P16" s="42" t="e">
        <f t="shared" si="3"/>
        <v>#N/A</v>
      </c>
    </row>
    <row r="17" spans="2:16" ht="19.5" customHeight="1">
      <c r="B17" s="14">
        <f t="shared" si="4"/>
      </c>
      <c r="C17" s="15">
        <f>IF(B17="",0,E16)</f>
        <v>0</v>
      </c>
      <c r="D17" s="18"/>
      <c r="E17" s="17"/>
      <c r="F17" s="18"/>
      <c r="G17" s="19">
        <f t="shared" si="5"/>
        <v>0</v>
      </c>
      <c r="H17" s="17"/>
      <c r="I17" s="19">
        <f>IF(G17&gt;=0,O17*(100+Instruccions!B33)/100,(O17*2/3)*(100+Instruccions!B33)/100)</f>
        <v>0</v>
      </c>
      <c r="J17" s="19">
        <f t="shared" si="1"/>
        <v>0</v>
      </c>
      <c r="K17" s="17"/>
      <c r="L17" s="20"/>
      <c r="M17" s="40">
        <f>(ABS(G17)/Instruccions!B31*60)</f>
        <v>0</v>
      </c>
      <c r="N17" s="41">
        <f>(H17/Instruccions!B32*60)</f>
        <v>0</v>
      </c>
      <c r="O17" s="41">
        <f t="shared" si="2"/>
        <v>0</v>
      </c>
      <c r="P17" s="42" t="e">
        <f t="shared" si="3"/>
        <v>#N/A</v>
      </c>
    </row>
    <row r="18" spans="2:16" ht="19.5" customHeight="1">
      <c r="B18" s="14">
        <f t="shared" si="4"/>
      </c>
      <c r="C18" s="15">
        <f aca="true" t="shared" si="6" ref="C18:C26">IF(B18="",0,E17)</f>
        <v>0</v>
      </c>
      <c r="D18" s="18"/>
      <c r="E18" s="17"/>
      <c r="F18" s="18"/>
      <c r="G18" s="19">
        <f t="shared" si="5"/>
        <v>0</v>
      </c>
      <c r="H18" s="17"/>
      <c r="I18" s="19">
        <f>IF(G18&gt;=0,O18*(100+Instruccions!B33)/100,(O18*2/3)*(100+Instruccions!B33)/100)</f>
        <v>0</v>
      </c>
      <c r="J18" s="19">
        <f t="shared" si="1"/>
        <v>0</v>
      </c>
      <c r="K18" s="17"/>
      <c r="L18" s="20"/>
      <c r="M18" s="40">
        <f>(ABS(G18)/Instruccions!B31*60)</f>
        <v>0</v>
      </c>
      <c r="N18" s="41">
        <f>(H18/Instruccions!B32*60)</f>
        <v>0</v>
      </c>
      <c r="O18" s="41">
        <f t="shared" si="2"/>
        <v>0</v>
      </c>
      <c r="P18" s="42" t="e">
        <f t="shared" si="3"/>
        <v>#N/A</v>
      </c>
    </row>
    <row r="19" spans="2:16" ht="19.5" customHeight="1">
      <c r="B19" s="14">
        <f t="shared" si="4"/>
      </c>
      <c r="C19" s="15">
        <f t="shared" si="6"/>
        <v>0</v>
      </c>
      <c r="D19" s="18"/>
      <c r="E19" s="17"/>
      <c r="F19" s="18"/>
      <c r="G19" s="19">
        <f t="shared" si="5"/>
        <v>0</v>
      </c>
      <c r="H19" s="17"/>
      <c r="I19" s="19">
        <f>IF(G19&gt;=0,O19*(100+Instruccions!B33)/100,(O19*2/3)*(100+Instruccions!B33)/100)</f>
        <v>0</v>
      </c>
      <c r="J19" s="19">
        <f t="shared" si="1"/>
        <v>0</v>
      </c>
      <c r="K19" s="17"/>
      <c r="L19" s="20"/>
      <c r="M19" s="40">
        <f>(ABS(G19)/Instruccions!B31*60)</f>
        <v>0</v>
      </c>
      <c r="N19" s="41">
        <f>(H19/Instruccions!B32*60)</f>
        <v>0</v>
      </c>
      <c r="O19" s="41">
        <f t="shared" si="2"/>
        <v>0</v>
      </c>
      <c r="P19" s="42" t="e">
        <f t="shared" si="3"/>
        <v>#N/A</v>
      </c>
    </row>
    <row r="20" spans="2:16" ht="19.5" customHeight="1">
      <c r="B20" s="14">
        <f t="shared" si="4"/>
      </c>
      <c r="C20" s="15">
        <f t="shared" si="6"/>
        <v>0</v>
      </c>
      <c r="D20" s="18"/>
      <c r="E20" s="17"/>
      <c r="F20" s="18"/>
      <c r="G20" s="19">
        <f t="shared" si="5"/>
        <v>0</v>
      </c>
      <c r="H20" s="17"/>
      <c r="I20" s="19">
        <f>IF(G20&gt;=0,O20*(100+Instruccions!B33)/100,(O20*2/3)*(100+Instruccions!B33)/100)</f>
        <v>0</v>
      </c>
      <c r="J20" s="19">
        <f t="shared" si="1"/>
        <v>0</v>
      </c>
      <c r="K20" s="17"/>
      <c r="L20" s="20"/>
      <c r="M20" s="40">
        <f>(ABS(G20)/Instruccions!B31*60)</f>
        <v>0</v>
      </c>
      <c r="N20" s="41">
        <f>(H20/Instruccions!B32*60)</f>
        <v>0</v>
      </c>
      <c r="O20" s="41">
        <f t="shared" si="2"/>
        <v>0</v>
      </c>
      <c r="P20" s="42" t="e">
        <f t="shared" si="3"/>
        <v>#N/A</v>
      </c>
    </row>
    <row r="21" spans="2:16" ht="19.5" customHeight="1">
      <c r="B21" s="14">
        <f t="shared" si="4"/>
      </c>
      <c r="C21" s="15">
        <f t="shared" si="6"/>
        <v>0</v>
      </c>
      <c r="D21" s="18"/>
      <c r="E21" s="17"/>
      <c r="F21" s="18"/>
      <c r="G21" s="19">
        <f t="shared" si="5"/>
        <v>0</v>
      </c>
      <c r="H21" s="17"/>
      <c r="I21" s="19">
        <f>IF(G21&gt;=0,O21*(100+Instruccions!B33)/100,(O21*2/3)*(100+Instruccions!B33)/100)</f>
        <v>0</v>
      </c>
      <c r="J21" s="19">
        <f t="shared" si="1"/>
        <v>0</v>
      </c>
      <c r="K21" s="17"/>
      <c r="L21" s="20"/>
      <c r="M21" s="40">
        <f>(ABS(G21)/Instruccions!B31*60)</f>
        <v>0</v>
      </c>
      <c r="N21" s="41">
        <f>(H21/Instruccions!B32*60)</f>
        <v>0</v>
      </c>
      <c r="O21" s="41">
        <f t="shared" si="2"/>
        <v>0</v>
      </c>
      <c r="P21" s="42" t="e">
        <f t="shared" si="3"/>
        <v>#N/A</v>
      </c>
    </row>
    <row r="22" spans="2:16" ht="19.5" customHeight="1">
      <c r="B22" s="14">
        <f t="shared" si="4"/>
      </c>
      <c r="C22" s="15">
        <f t="shared" si="6"/>
        <v>0</v>
      </c>
      <c r="D22" s="18"/>
      <c r="E22" s="17"/>
      <c r="F22" s="18"/>
      <c r="G22" s="19">
        <f t="shared" si="5"/>
        <v>0</v>
      </c>
      <c r="H22" s="17"/>
      <c r="I22" s="19">
        <f>IF(G22&gt;=0,O22*(100+Instruccions!B33)/100,(O22*2/3)*(100+Instruccions!B33)/100)</f>
        <v>0</v>
      </c>
      <c r="J22" s="19">
        <f t="shared" si="1"/>
        <v>0</v>
      </c>
      <c r="K22" s="17"/>
      <c r="L22" s="20"/>
      <c r="M22" s="40">
        <f>(ABS(G22)/Instruccions!B31*60)</f>
        <v>0</v>
      </c>
      <c r="N22" s="41">
        <f>(H22/Instruccions!B32*60)</f>
        <v>0</v>
      </c>
      <c r="O22" s="41">
        <f t="shared" si="2"/>
        <v>0</v>
      </c>
      <c r="P22" s="42" t="e">
        <f t="shared" si="3"/>
        <v>#N/A</v>
      </c>
    </row>
    <row r="23" spans="2:16" ht="19.5" customHeight="1">
      <c r="B23" s="14">
        <f t="shared" si="4"/>
      </c>
      <c r="C23" s="15">
        <f t="shared" si="6"/>
        <v>0</v>
      </c>
      <c r="D23" s="18"/>
      <c r="E23" s="17"/>
      <c r="F23" s="18"/>
      <c r="G23" s="19">
        <f t="shared" si="5"/>
        <v>0</v>
      </c>
      <c r="H23" s="17"/>
      <c r="I23" s="19">
        <f>IF(G23&gt;=0,O23*(100+Instruccions!B33)/100,(O23*2/3)*(100+Instruccions!B33)/100)</f>
        <v>0</v>
      </c>
      <c r="J23" s="19">
        <f t="shared" si="1"/>
        <v>0</v>
      </c>
      <c r="K23" s="17"/>
      <c r="L23" s="20"/>
      <c r="M23" s="40">
        <f>(ABS(G23)/Instruccions!B31*60)</f>
        <v>0</v>
      </c>
      <c r="N23" s="41">
        <f>(H23/Instruccions!B32*60)</f>
        <v>0</v>
      </c>
      <c r="O23" s="41">
        <f t="shared" si="2"/>
        <v>0</v>
      </c>
      <c r="P23" s="42" t="e">
        <f t="shared" si="3"/>
        <v>#N/A</v>
      </c>
    </row>
    <row r="24" spans="2:16" ht="19.5" customHeight="1">
      <c r="B24" s="14">
        <f t="shared" si="4"/>
      </c>
      <c r="C24" s="15">
        <f t="shared" si="6"/>
        <v>0</v>
      </c>
      <c r="D24" s="18"/>
      <c r="E24" s="17"/>
      <c r="F24" s="18"/>
      <c r="G24" s="19">
        <f t="shared" si="5"/>
        <v>0</v>
      </c>
      <c r="H24" s="17"/>
      <c r="I24" s="19">
        <f>IF(G24&gt;=0,O24*(100+Instruccions!B33)/100,(O24*2/3)*(100+Instruccions!B33)/100)</f>
        <v>0</v>
      </c>
      <c r="J24" s="19">
        <f t="shared" si="1"/>
        <v>0</v>
      </c>
      <c r="K24" s="17"/>
      <c r="L24" s="20"/>
      <c r="M24" s="40">
        <f>(ABS(G24)/Instruccions!B31*60)</f>
        <v>0</v>
      </c>
      <c r="N24" s="41">
        <f>(H24/Instruccions!B32*60)</f>
        <v>0</v>
      </c>
      <c r="O24" s="41">
        <f t="shared" si="2"/>
        <v>0</v>
      </c>
      <c r="P24" s="42" t="e">
        <f t="shared" si="3"/>
        <v>#N/A</v>
      </c>
    </row>
    <row r="25" spans="2:16" ht="19.5" customHeight="1">
      <c r="B25" s="14">
        <f t="shared" si="4"/>
      </c>
      <c r="C25" s="15">
        <f t="shared" si="6"/>
        <v>0</v>
      </c>
      <c r="D25" s="18"/>
      <c r="E25" s="17"/>
      <c r="F25" s="18"/>
      <c r="G25" s="19">
        <f t="shared" si="5"/>
        <v>0</v>
      </c>
      <c r="H25" s="17">
        <v>0</v>
      </c>
      <c r="I25" s="19">
        <f>IF(G25&gt;=0,O25*(100+Instruccions!B33)/100,(O25*2/3)*(100+Instruccions!B33)/100)</f>
        <v>0</v>
      </c>
      <c r="J25" s="19">
        <f t="shared" si="1"/>
        <v>0</v>
      </c>
      <c r="K25" s="17"/>
      <c r="L25" s="20"/>
      <c r="M25" s="40">
        <f>(ABS(G25)/Instruccions!B31*60)</f>
        <v>0</v>
      </c>
      <c r="N25" s="41">
        <f>(H25/Instruccions!B32*60)</f>
        <v>0</v>
      </c>
      <c r="O25" s="41">
        <f t="shared" si="2"/>
        <v>0</v>
      </c>
      <c r="P25" s="42" t="e">
        <f t="shared" si="3"/>
        <v>#N/A</v>
      </c>
    </row>
    <row r="26" spans="2:16" ht="19.5" customHeight="1" thickBot="1">
      <c r="B26" s="21">
        <f t="shared" si="4"/>
      </c>
      <c r="C26" s="22">
        <f t="shared" si="6"/>
        <v>0</v>
      </c>
      <c r="D26" s="23"/>
      <c r="E26" s="23"/>
      <c r="F26" s="24"/>
      <c r="G26" s="25">
        <f t="shared" si="5"/>
        <v>0</v>
      </c>
      <c r="H26" s="23">
        <v>0</v>
      </c>
      <c r="I26" s="25">
        <f>IF(G26&gt;=0,O26*(100+Instruccions!B33)/100,(O26*2/3)*(100+Instruccions!B33)/100)</f>
        <v>0</v>
      </c>
      <c r="J26" s="25">
        <f t="shared" si="1"/>
        <v>0</v>
      </c>
      <c r="K26" s="23"/>
      <c r="L26" s="26"/>
      <c r="M26" s="45">
        <f>(ABS(G26)/Instruccions!B31*60)</f>
        <v>0</v>
      </c>
      <c r="N26" s="43">
        <f>(H26/Instruccions!B32*60)</f>
        <v>0</v>
      </c>
      <c r="O26" s="43">
        <f t="shared" si="2"/>
        <v>0</v>
      </c>
      <c r="P26" s="44" t="e">
        <f t="shared" si="3"/>
        <v>#N/A</v>
      </c>
    </row>
    <row r="27" ht="11.25" customHeight="1" thickBot="1" thickTop="1"/>
    <row r="28" spans="2:4" ht="15" customHeight="1" thickTop="1">
      <c r="B28" s="29" t="s">
        <v>16</v>
      </c>
      <c r="C28" s="30">
        <f>SUM(H7:H27)</f>
        <v>21800</v>
      </c>
      <c r="D28" s="31"/>
    </row>
    <row r="29" spans="2:4" ht="19.5" customHeight="1">
      <c r="B29" s="8" t="s">
        <v>17</v>
      </c>
      <c r="C29" s="6">
        <f>SUM(I7:I27)</f>
        <v>499.96000000000004</v>
      </c>
      <c r="D29" s="32">
        <f>C29/60</f>
        <v>8.332666666666666</v>
      </c>
    </row>
    <row r="30" spans="2:4" ht="19.5" customHeight="1">
      <c r="B30" s="8" t="s">
        <v>18</v>
      </c>
      <c r="C30" s="6">
        <f>SUMIF(G7:G27,"&gt;0",G7:G27)</f>
        <v>920</v>
      </c>
      <c r="D30" s="33"/>
    </row>
    <row r="31" spans="2:4" ht="19.5" customHeight="1" thickBot="1">
      <c r="B31" s="9" t="s">
        <v>19</v>
      </c>
      <c r="C31" s="7">
        <f>SUMIF(G7:G27,"&lt;0",G7:G27)</f>
        <v>-1120</v>
      </c>
      <c r="D31" s="34"/>
    </row>
    <row r="32" ht="19.5" customHeight="1" thickTop="1"/>
    <row r="33" ht="19.5" customHeight="1"/>
  </sheetData>
  <mergeCells count="2">
    <mergeCell ref="B1:L1"/>
    <mergeCell ref="C3:K3"/>
  </mergeCells>
  <conditionalFormatting sqref="D26 C7 P7:P25 E7:E26 M7:O26 H7:H26 K7:K26 L14:L15">
    <cfRule type="cellIs" priority="1" dxfId="0" operator="equal" stopIfTrue="1">
      <formula>0</formula>
    </cfRule>
  </conditionalFormatting>
  <conditionalFormatting sqref="G7:G26 I7:J26 B6:P6">
    <cfRule type="cellIs" priority="2" dxfId="1" operator="equal" stopIfTrue="1">
      <formula>0</formula>
    </cfRule>
  </conditionalFormatting>
  <conditionalFormatting sqref="C8:C26 B8:B16 B18:B26">
    <cfRule type="cellIs" priority="3" dxfId="1" operator="equal" stopIfTrue="1">
      <formula>0</formula>
    </cfRule>
    <cfRule type="cellIs" priority="4" dxfId="2" operator="equal" stopIfTrue="1">
      <formula>0</formula>
    </cfRule>
  </conditionalFormatting>
  <conditionalFormatting sqref="B17">
    <cfRule type="expression" priority="5" dxfId="1" stopIfTrue="1">
      <formula>""</formula>
    </cfRule>
  </conditionalFormatting>
  <printOptions horizontalCentered="1" verticalCentered="1"/>
  <pageMargins left="0.13" right="0.55" top="0.12"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G46"/>
  <sheetViews>
    <sheetView workbookViewId="0" topLeftCell="A7">
      <selection activeCell="B32" sqref="B32"/>
    </sheetView>
  </sheetViews>
  <sheetFormatPr defaultColWidth="11.421875" defaultRowHeight="12.75"/>
  <cols>
    <col min="1" max="1" width="32.28125" style="47" customWidth="1"/>
    <col min="2" max="2" width="22.7109375" style="47" customWidth="1"/>
    <col min="3" max="3" width="24.28125" style="47" customWidth="1"/>
    <col min="4" max="16384" width="11.421875" style="47" customWidth="1"/>
  </cols>
  <sheetData>
    <row r="3" ht="18.75">
      <c r="A3" s="46" t="s">
        <v>25</v>
      </c>
    </row>
    <row r="5" spans="1:7" ht="15">
      <c r="A5" s="47" t="s">
        <v>28</v>
      </c>
      <c r="G5" s="48"/>
    </row>
    <row r="7" ht="15">
      <c r="A7" s="48" t="s">
        <v>30</v>
      </c>
    </row>
    <row r="9" ht="13.5">
      <c r="A9" s="47" t="s">
        <v>26</v>
      </c>
    </row>
    <row r="10" spans="1:3" ht="13.5">
      <c r="A10" s="47" t="s">
        <v>27</v>
      </c>
      <c r="C10" s="49"/>
    </row>
    <row r="11" ht="13.5">
      <c r="A11" s="47" t="s">
        <v>29</v>
      </c>
    </row>
    <row r="12" ht="13.5">
      <c r="A12" s="47" t="s">
        <v>35</v>
      </c>
    </row>
    <row r="14" ht="13.5">
      <c r="A14" s="50" t="s">
        <v>38</v>
      </c>
    </row>
    <row r="16" ht="13.5">
      <c r="A16" s="47" t="s">
        <v>40</v>
      </c>
    </row>
    <row r="17" ht="13.5">
      <c r="A17" s="47" t="s">
        <v>43</v>
      </c>
    </row>
    <row r="18" ht="13.5">
      <c r="A18" s="47" t="s">
        <v>41</v>
      </c>
    </row>
    <row r="19" ht="13.5">
      <c r="A19" s="47" t="s">
        <v>42</v>
      </c>
    </row>
    <row r="20" ht="13.5">
      <c r="A20" s="47" t="s">
        <v>44</v>
      </c>
    </row>
    <row r="21" ht="13.5">
      <c r="A21" s="47" t="s">
        <v>45</v>
      </c>
    </row>
    <row r="22" ht="13.5">
      <c r="A22" s="47" t="s">
        <v>46</v>
      </c>
    </row>
    <row r="23" ht="13.5">
      <c r="A23" s="47" t="s">
        <v>50</v>
      </c>
    </row>
    <row r="24" ht="13.5">
      <c r="A24" s="47" t="s">
        <v>51</v>
      </c>
    </row>
    <row r="25" ht="13.5">
      <c r="A25" s="47" t="s">
        <v>47</v>
      </c>
    </row>
    <row r="27" ht="13.5">
      <c r="A27" s="47" t="s">
        <v>39</v>
      </c>
    </row>
    <row r="28" ht="13.5">
      <c r="A28" s="50" t="s">
        <v>36</v>
      </c>
    </row>
    <row r="29" ht="15">
      <c r="A29" s="48"/>
    </row>
    <row r="30" spans="1:3" ht="13.5">
      <c r="A30" s="51"/>
      <c r="B30" s="51" t="s">
        <v>23</v>
      </c>
      <c r="C30" s="51" t="s">
        <v>24</v>
      </c>
    </row>
    <row r="31" spans="1:3" ht="13.5">
      <c r="A31" s="51" t="s">
        <v>8</v>
      </c>
      <c r="B31" s="53">
        <v>400</v>
      </c>
      <c r="C31" s="49">
        <v>300</v>
      </c>
    </row>
    <row r="32" spans="1:3" ht="13.5">
      <c r="A32" s="51" t="s">
        <v>9</v>
      </c>
      <c r="B32" s="53">
        <v>5000</v>
      </c>
      <c r="C32" s="49">
        <v>4000</v>
      </c>
    </row>
    <row r="33" spans="1:3" ht="13.5">
      <c r="A33" s="51" t="s">
        <v>10</v>
      </c>
      <c r="B33" s="53">
        <v>40</v>
      </c>
      <c r="C33" s="49">
        <v>30</v>
      </c>
    </row>
    <row r="35" spans="1:6" ht="15">
      <c r="A35" s="50" t="s">
        <v>37</v>
      </c>
      <c r="F35" s="52"/>
    </row>
    <row r="36" spans="1:6" ht="15">
      <c r="A36" s="50"/>
      <c r="F36" s="52"/>
    </row>
    <row r="37" spans="1:6" ht="15">
      <c r="A37" s="47" t="s">
        <v>12</v>
      </c>
      <c r="F37" s="52"/>
    </row>
    <row r="38" spans="1:6" ht="15">
      <c r="A38" s="47" t="s">
        <v>13</v>
      </c>
      <c r="F38" s="52"/>
    </row>
    <row r="39" spans="1:6" ht="15">
      <c r="A39" s="47" t="s">
        <v>14</v>
      </c>
      <c r="F39" s="52"/>
    </row>
    <row r="40" ht="13.5">
      <c r="A40" s="47" t="s">
        <v>15</v>
      </c>
    </row>
    <row r="42" ht="15">
      <c r="A42" s="48" t="s">
        <v>31</v>
      </c>
    </row>
    <row r="44" ht="13.5">
      <c r="A44" s="47" t="s">
        <v>32</v>
      </c>
    </row>
    <row r="45" ht="13.5">
      <c r="A45" s="47" t="s">
        <v>33</v>
      </c>
    </row>
    <row r="46" ht="13.5">
      <c r="A46" s="47" t="s">
        <v>34</v>
      </c>
    </row>
  </sheetData>
  <sheetProtection password="95E1" sheet="1" objects="1" scenarios="1"/>
  <conditionalFormatting sqref="C10 C31:C33">
    <cfRule type="cellIs" priority="1" dxfId="1" operator="equal" stopIfTrue="1">
      <formula>0</formula>
    </cfRule>
    <cfRule type="cellIs" priority="2" dxfId="2" operator="equal" stopIfTrue="1">
      <formula>0</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 Padrés</dc:creator>
  <cp:keywords/>
  <dc:description/>
  <cp:lastModifiedBy>metbel</cp:lastModifiedBy>
  <cp:lastPrinted>2005-08-08T20:40:24Z</cp:lastPrinted>
  <dcterms:created xsi:type="dcterms:W3CDTF">2004-05-05T18:52:05Z</dcterms:created>
  <dcterms:modified xsi:type="dcterms:W3CDTF">2005-08-23T13:53:26Z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